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3"/>
  </bookViews>
  <sheets>
    <sheet name="ожидаемое исполнение бюджета на" sheetId="1" r:id="rId1"/>
    <sheet name="районн. на 1 число месяца 2006" sheetId="2" r:id="rId2"/>
    <sheet name="2007 косолидированный" sheetId="3" r:id="rId3"/>
    <sheet name="2011 районный бюджет" sheetId="4" r:id="rId4"/>
    <sheet name="консолид.на1 число месяца 2006" sheetId="5" r:id="rId5"/>
    <sheet name="на 01.01.2006" sheetId="6" r:id="rId6"/>
  </sheets>
  <definedNames>
    <definedName name="_xlnm.Print_Area" localSheetId="3">'2011 районный бюджет'!$A$1:$T$72</definedName>
    <definedName name="_xlnm.Print_Area" localSheetId="4">'консолид.на1 число месяца 2006'!$A$1:$J$42</definedName>
    <definedName name="_xlnm.Print_Area" localSheetId="1">'районн. на 1 число месяца 2006'!$A$1:$BH$119</definedName>
  </definedNames>
  <calcPr fullCalcOnLoad="1"/>
</workbook>
</file>

<file path=xl/sharedStrings.xml><?xml version="1.0" encoding="utf-8"?>
<sst xmlns="http://schemas.openxmlformats.org/spreadsheetml/2006/main" count="615" uniqueCount="215">
  <si>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</si>
  <si>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</si>
  <si>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</si>
  <si>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</si>
  <si>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</si>
  <si>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</si>
  <si>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</si>
  <si>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</si>
  <si>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</si>
  <si>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</si>
  <si>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</si>
  <si>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</si>
  <si>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</si>
  <si>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</si>
  <si>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</si>
  <si>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</si>
  <si>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</si>
  <si>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</si>
  <si>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</si>
  <si>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</si>
  <si>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</si>
  <si>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</si>
  <si>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</si>
  <si>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</si>
  <si>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</si>
  <si>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</si>
  <si>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</si>
  <si>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</si>
  <si>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</si>
  <si>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</si>
  <si>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</si>
  <si>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</si>
  <si>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</si>
  <si>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</si>
  <si>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</si>
  <si>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</si>
  <si>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</si>
  <si>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</si>
  <si>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</si>
  <si>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</si>
  <si>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</si>
  <si>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</si>
  <si>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</si>
  <si>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</si>
  <si>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Поступление  от продажи имущества      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</si>
  <si>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</si>
  <si>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</si>
  <si>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</si>
  <si>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</si>
  <si>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</si>
  <si>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</si>
  <si>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</si>
  <si>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</si>
  <si>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</si>
  <si>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</si>
  <si>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</si>
  <si>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</si>
  <si>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</si>
  <si>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</si>
  <si>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</si>
  <si>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</si>
  <si>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</si>
  <si>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</si>
  <si>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</si>
  <si>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</si>
  <si>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</si>
  <si>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</si>
  <si>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</si>
  <si>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</si>
  <si>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</si>
  <si>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</si>
  <si>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</si>
  <si>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</si>
  <si>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</si>
  <si>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</si>
  <si>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</si>
  <si>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</si>
  <si>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</si>
  <si>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</si>
  <si>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</si>
  <si>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</si>
  <si>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</si>
  <si>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</si>
  <si>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</si>
  <si>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</si>
  <si>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</si>
  <si>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</si>
  <si>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</si>
  <si>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</si>
  <si>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</si>
  <si>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</si>
  <si>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</si>
  <si>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</si>
  <si>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</si>
  <si>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</si>
  <si>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</si>
  <si>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</si>
  <si>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</si>
  <si>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</si>
  <si>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</si>
  <si>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</si>
  <si>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</si>
  <si>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</si>
  <si>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</si>
  <si>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</si>
  <si>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</si>
  <si>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</si>
  <si>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</si>
  <si>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</si>
  <si>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</si>
  <si>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</si>
  <si>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</si>
  <si>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</si>
  <si>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</si>
  <si>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</si>
  <si>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</si>
  <si>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</si>
  <si>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</si>
  <si>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</si>
  <si>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</si>
  <si>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</si>
  <si>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</si>
  <si>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</si>
  <si>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</si>
  <si>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</si>
  <si>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</si>
  <si>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</si>
  <si>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</si>
  <si>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</si>
  <si>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</si>
  <si>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</si>
  <si>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</si>
  <si>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</si>
  <si>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</si>
  <si>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</si>
  <si>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</si>
  <si>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</si>
  <si>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</si>
  <si>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</si>
  <si>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</si>
  <si>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</si>
  <si>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</si>
  <si>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</si>
  <si>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</si>
  <si>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</si>
  <si>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 xml:space="preserve">Назнач.на год к прогнозу ДФ </t>
  </si>
  <si>
    <t>К прогнозу МО консол.</t>
  </si>
  <si>
    <t>Факт.исполн. На 01.10..06г</t>
  </si>
  <si>
    <t>проценты полученные от предоставления кредитов</t>
  </si>
  <si>
    <t>невыясненные поступления</t>
  </si>
  <si>
    <t>ДФ</t>
  </si>
  <si>
    <t>Плановые назначения 2006 года</t>
  </si>
  <si>
    <t>фактическое исполнение на 01.11.06</t>
  </si>
  <si>
    <t>прочие безвозмездные перечисления муниципальных учреждениям</t>
  </si>
  <si>
    <t xml:space="preserve">                                                                                                                             руб.</t>
  </si>
  <si>
    <t>Другие вопросы</t>
  </si>
  <si>
    <t>Ожидаемое исполнение на 01.01.2007 года</t>
  </si>
  <si>
    <t xml:space="preserve">Зам.главы Зав финансовым отделом                                                          </t>
  </si>
  <si>
    <t>фактическое исполнение на 01.12.06</t>
  </si>
  <si>
    <t>Зав.райфо</t>
  </si>
  <si>
    <t>Ожидаемое исполнение районного бюджета за 2006 год</t>
  </si>
  <si>
    <t>Исполнение районного бюджета на 1 января 2007 года</t>
  </si>
  <si>
    <t>Фактическое исполнение на 01.01.2007</t>
  </si>
  <si>
    <t>фактическое исполнение на 01.01.2007</t>
  </si>
  <si>
    <t>Доходы от реализации имущества</t>
  </si>
  <si>
    <t>Доходы от оказания платных услуг</t>
  </si>
  <si>
    <t xml:space="preserve">                 Исполнение консолидированного бюджета на 01.01. 2007 года</t>
  </si>
  <si>
    <t>Прогноз ДФ</t>
  </si>
  <si>
    <t>проц.исполнения к прогнозу ДФ</t>
  </si>
  <si>
    <t>процент исполнения к МО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</si>
  <si>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</si>
  <si>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</si>
  <si>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</si>
  <si>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</si>
  <si>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</si>
  <si>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</si>
  <si>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</si>
  <si>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Иные межбюджетные трансферты</t>
  </si>
  <si>
    <t>Межбюджетные трансферты из бюджетов поселений бюджетам мун.районов</t>
  </si>
  <si>
    <t>администрация района</t>
  </si>
  <si>
    <t>Дотации</t>
  </si>
  <si>
    <t>Арендная плата за земли до разграничения</t>
  </si>
  <si>
    <t>Арендная плата за земли после разграничения</t>
  </si>
  <si>
    <t>Продажа имущества</t>
  </si>
  <si>
    <t>Продажа земли (100%)</t>
  </si>
  <si>
    <t>Продажа земли (50/50%)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</si>
  <si>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</si>
  <si>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</si>
  <si>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</si>
  <si>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Доходы от имущества , находящ.  В государственной и муниципальной  собственности  организаций , в т.ч. :</t>
  </si>
  <si>
    <t>Доходы от оказания платных услуг и комп.затрат гос-ва (внеб.деят.)</t>
  </si>
  <si>
    <t>Оказание услуг, всего</t>
  </si>
  <si>
    <t>в том числе - МУ ЦРБ</t>
  </si>
  <si>
    <t xml:space="preserve"> отдел культуры</t>
  </si>
  <si>
    <t>отдел образования</t>
  </si>
  <si>
    <t>Безвозмездные поспупления, всего</t>
  </si>
  <si>
    <t>отдел культуры</t>
  </si>
  <si>
    <t>Штрафные санкции , возмещение ущерба</t>
  </si>
  <si>
    <t>Прочие неналоговые доходы</t>
  </si>
  <si>
    <t>Доходы от оказания платных услуг и комп.затрат гос-ва,всего</t>
  </si>
  <si>
    <t>в том числе: администрация района</t>
  </si>
  <si>
    <t>МУ ЦРБ</t>
  </si>
  <si>
    <t>финансовый отдел</t>
  </si>
  <si>
    <t>Межбюджетные трансферты на снижение напряж.на рынке труда</t>
  </si>
  <si>
    <t>Исполнение районного бюджета на 01.07.2011 года</t>
  </si>
  <si>
    <t>Фактическое исполнение на 01.07.2011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</si>
  <si>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</si>
  <si>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</si>
  <si>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</si>
  <si>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</si>
  <si>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</si>
  <si>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Межбюджетные трансферты</t>
  </si>
  <si>
    <t>Профицит(+),дефицит (-)</t>
  </si>
  <si>
    <t>Гашение ссуд,полученных из обл. бюджета</t>
  </si>
  <si>
    <t>Б А Л А Н С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</si>
</sst>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0_р_."/>
    <numFmt numFmtId="178" formatCode="0.0000000"/>
  </numFmts>
  <fonts count="4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175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5" fontId="0" fillId="0" borderId="10" xfId="0" applyNumberForma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5" fontId="0" fillId="0" borderId="11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1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wrapText="1"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left" wrapText="1"/>
    </xf>
    <xf numFmtId="177" fontId="0" fillId="33" borderId="10" xfId="0" applyNumberFormat="1" applyFill="1" applyBorder="1" applyAlignment="1">
      <alignment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/>
    </xf>
    <xf numFmtId="177" fontId="0" fillId="33" borderId="10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59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177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75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0" xfId="59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0" xfId="59" applyNumberFormat="1" applyFont="1" applyBorder="1" applyAlignment="1">
      <alignment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175" fontId="3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/>
    </xf>
    <xf numFmtId="177" fontId="7" fillId="33" borderId="10" xfId="0" applyNumberFormat="1" applyFont="1" applyFill="1" applyBorder="1" applyAlignment="1">
      <alignment wrapText="1"/>
    </xf>
    <xf numFmtId="4" fontId="7" fillId="33" borderId="10" xfId="0" applyNumberFormat="1" applyFont="1" applyFill="1" applyBorder="1" applyAlignment="1">
      <alignment wrapText="1"/>
    </xf>
    <xf numFmtId="177" fontId="6" fillId="0" borderId="10" xfId="0" applyNumberFormat="1" applyFont="1" applyBorder="1" applyAlignment="1">
      <alignment wrapText="1"/>
    </xf>
    <xf numFmtId="177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 wrapText="1"/>
    </xf>
    <xf numFmtId="177" fontId="6" fillId="33" borderId="10" xfId="0" applyNumberFormat="1" applyFont="1" applyFill="1" applyBorder="1" applyAlignment="1">
      <alignment wrapText="1"/>
    </xf>
    <xf numFmtId="177" fontId="6" fillId="33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/>
    </xf>
    <xf numFmtId="177" fontId="6" fillId="34" borderId="10" xfId="0" applyNumberFormat="1" applyFont="1" applyFill="1" applyBorder="1" applyAlignment="1">
      <alignment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175" fontId="6" fillId="34" borderId="10" xfId="0" applyNumberFormat="1" applyFont="1" applyFill="1" applyBorder="1" applyAlignment="1">
      <alignment/>
    </xf>
    <xf numFmtId="177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 wrapText="1"/>
    </xf>
    <xf numFmtId="177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4" fontId="3" fillId="0" borderId="14" xfId="0" applyNumberFormat="1" applyFont="1" applyBorder="1" applyAlignment="1">
      <alignment horizontal="center" vertical="justify"/>
    </xf>
    <xf numFmtId="4" fontId="3" fillId="0" borderId="12" xfId="0" applyNumberFormat="1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selection activeCell="AT2" sqref="AT2:AT3"/>
    </sheetView>
  </sheetViews>
  <sheetFormatPr defaultColWidth="9.140625" defaultRowHeight="12.75"/>
  <cols>
    <col min="1" max="1" width="51.140625" style="0" customWidth="1"/>
    <col min="2" max="2" width="18.140625" style="0" customWidth="1"/>
    <col min="3" max="3" width="15.7109375" style="0" customWidth="1"/>
    <col min="4" max="45" width="0" style="0" hidden="1" customWidth="1"/>
    <col min="46" max="46" width="10.00390625" style="0" customWidth="1"/>
  </cols>
  <sheetData>
    <row r="1" spans="1:25" ht="12.75">
      <c r="A1" s="54" t="s">
        <v>142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46" ht="25.5" customHeight="1">
      <c r="A2" s="150" t="s">
        <v>0</v>
      </c>
      <c r="B2" s="150" t="s">
        <v>67</v>
      </c>
      <c r="C2" s="150" t="s">
        <v>141</v>
      </c>
      <c r="D2" s="150" t="s">
        <v>68</v>
      </c>
      <c r="E2" s="150" t="s">
        <v>1</v>
      </c>
      <c r="F2" s="147"/>
      <c r="G2" s="4" t="s">
        <v>71</v>
      </c>
      <c r="H2" s="147" t="s">
        <v>72</v>
      </c>
      <c r="I2" s="149"/>
      <c r="J2" s="143" t="s">
        <v>70</v>
      </c>
      <c r="K2" s="143" t="s">
        <v>76</v>
      </c>
      <c r="L2" s="147" t="s">
        <v>1</v>
      </c>
      <c r="M2" s="148"/>
      <c r="N2" s="150" t="s">
        <v>104</v>
      </c>
      <c r="O2" s="150" t="s">
        <v>1</v>
      </c>
      <c r="P2" s="150"/>
      <c r="Q2" s="143" t="s">
        <v>111</v>
      </c>
      <c r="R2" s="150" t="s">
        <v>1</v>
      </c>
      <c r="S2" s="150"/>
      <c r="T2" s="150" t="s">
        <v>115</v>
      </c>
      <c r="U2" s="150" t="s">
        <v>116</v>
      </c>
      <c r="V2" s="150" t="s">
        <v>117</v>
      </c>
      <c r="W2" s="150"/>
      <c r="X2" s="143" t="s">
        <v>122</v>
      </c>
      <c r="Y2" s="143" t="s">
        <v>121</v>
      </c>
      <c r="Z2" s="147" t="s">
        <v>117</v>
      </c>
      <c r="AA2" s="148"/>
      <c r="AB2" s="149"/>
      <c r="AC2" s="143" t="s">
        <v>125</v>
      </c>
      <c r="AD2" s="150" t="s">
        <v>117</v>
      </c>
      <c r="AE2" s="150"/>
      <c r="AF2" s="143" t="s">
        <v>126</v>
      </c>
      <c r="AG2" s="147" t="s">
        <v>117</v>
      </c>
      <c r="AH2" s="149"/>
      <c r="AI2" s="143" t="s">
        <v>128</v>
      </c>
      <c r="AJ2" s="143" t="s">
        <v>127</v>
      </c>
      <c r="AK2" s="147" t="s">
        <v>117</v>
      </c>
      <c r="AL2" s="148"/>
      <c r="AM2" s="143" t="s">
        <v>131</v>
      </c>
      <c r="AN2" s="147" t="s">
        <v>117</v>
      </c>
      <c r="AO2" s="149"/>
      <c r="AP2" s="143" t="s">
        <v>132</v>
      </c>
      <c r="AQ2" s="147" t="s">
        <v>117</v>
      </c>
      <c r="AR2" s="149"/>
      <c r="AS2" s="143" t="s">
        <v>135</v>
      </c>
      <c r="AT2" s="145" t="s">
        <v>143</v>
      </c>
    </row>
    <row r="3" spans="1:46" ht="25.5">
      <c r="A3" s="150"/>
      <c r="B3" s="150"/>
      <c r="C3" s="150"/>
      <c r="D3" s="150"/>
      <c r="E3" s="5" t="s">
        <v>2</v>
      </c>
      <c r="F3" s="10" t="s">
        <v>3</v>
      </c>
      <c r="G3" s="4"/>
      <c r="H3" s="4" t="s">
        <v>73</v>
      </c>
      <c r="I3" s="4" t="s">
        <v>74</v>
      </c>
      <c r="J3" s="144"/>
      <c r="K3" s="144"/>
      <c r="L3" s="4" t="s">
        <v>73</v>
      </c>
      <c r="M3" s="15" t="s">
        <v>77</v>
      </c>
      <c r="N3" s="150"/>
      <c r="O3" s="4" t="s">
        <v>73</v>
      </c>
      <c r="P3" s="4" t="s">
        <v>77</v>
      </c>
      <c r="Q3" s="144"/>
      <c r="R3" s="4" t="s">
        <v>73</v>
      </c>
      <c r="S3" s="4" t="s">
        <v>112</v>
      </c>
      <c r="T3" s="150"/>
      <c r="U3" s="150"/>
      <c r="V3" s="4" t="s">
        <v>73</v>
      </c>
      <c r="W3" s="4" t="s">
        <v>118</v>
      </c>
      <c r="X3" s="144"/>
      <c r="Y3" s="144"/>
      <c r="Z3" s="4" t="s">
        <v>73</v>
      </c>
      <c r="AA3" s="4" t="s">
        <v>118</v>
      </c>
      <c r="AB3" s="4" t="s">
        <v>123</v>
      </c>
      <c r="AC3" s="144"/>
      <c r="AD3" s="4" t="s">
        <v>73</v>
      </c>
      <c r="AE3" s="4" t="s">
        <v>123</v>
      </c>
      <c r="AF3" s="144"/>
      <c r="AG3" s="4" t="s">
        <v>73</v>
      </c>
      <c r="AH3" s="4" t="s">
        <v>123</v>
      </c>
      <c r="AI3" s="144"/>
      <c r="AJ3" s="144"/>
      <c r="AK3" s="4" t="s">
        <v>73</v>
      </c>
      <c r="AL3" s="15" t="s">
        <v>129</v>
      </c>
      <c r="AM3" s="144"/>
      <c r="AN3" s="4" t="s">
        <v>73</v>
      </c>
      <c r="AO3" s="4" t="s">
        <v>129</v>
      </c>
      <c r="AP3" s="144"/>
      <c r="AQ3" s="4" t="s">
        <v>73</v>
      </c>
      <c r="AR3" s="4" t="s">
        <v>129</v>
      </c>
      <c r="AS3" s="144"/>
      <c r="AT3" s="146"/>
    </row>
    <row r="4" spans="1:46" ht="12.75">
      <c r="A4" s="4" t="s">
        <v>7</v>
      </c>
      <c r="B4" s="23">
        <f>B5+B9+B12+B16</f>
        <v>18018000</v>
      </c>
      <c r="C4" s="23">
        <f>C5+C9+C12+C16+C17</f>
        <v>16955800</v>
      </c>
      <c r="D4" s="23">
        <f>D5+D9+D12+D16+D17</f>
        <v>1634</v>
      </c>
      <c r="E4" s="23">
        <f>ROUND(D4/B4*100,1)</f>
        <v>0</v>
      </c>
      <c r="F4" s="23">
        <f>ROUND(D4/C4*100,1)</f>
        <v>0</v>
      </c>
      <c r="G4" s="24">
        <f>G5+G9+G12+G16+G17</f>
        <v>2859</v>
      </c>
      <c r="H4" s="24">
        <f aca="true" t="shared" si="0" ref="H4:H10">G4/B4*100</f>
        <v>0.015867465867465867</v>
      </c>
      <c r="I4" s="24">
        <f aca="true" t="shared" si="1" ref="I4:I10">G4/C4*100</f>
        <v>0.01686148692482808</v>
      </c>
      <c r="J4" s="24">
        <f>J5+J9+J12+J16+J17</f>
        <v>10804</v>
      </c>
      <c r="K4" s="23">
        <f>K5+K9+K12+K16+K17</f>
        <v>4420</v>
      </c>
      <c r="L4" s="25">
        <f>K4/B4*100</f>
        <v>0.024531024531024532</v>
      </c>
      <c r="M4" s="26">
        <f>K4/J4*100</f>
        <v>40.910773787486114</v>
      </c>
      <c r="N4" s="25">
        <f>N5+N9++N12+N16+N17</f>
        <v>5500</v>
      </c>
      <c r="O4" s="25">
        <f>N4/B4*100</f>
        <v>0.030525030525030524</v>
      </c>
      <c r="P4" s="25">
        <f>N4/J4*100</f>
        <v>50.90707145501666</v>
      </c>
      <c r="Q4" s="27">
        <f>Q5+Q9+Q12+Q16+Q17</f>
        <v>7303</v>
      </c>
      <c r="R4" s="27">
        <f>Q4/B4*100</f>
        <v>0.040531690531690534</v>
      </c>
      <c r="S4" s="27">
        <f>Q4/J4*100</f>
        <v>67.59533506108849</v>
      </c>
      <c r="T4" s="25">
        <f>T5+T9+T12+T16+T17</f>
        <v>17617</v>
      </c>
      <c r="U4" s="25">
        <f>U5+U9+U12+U16+U17</f>
        <v>8997</v>
      </c>
      <c r="V4" s="25">
        <f>U4/B4*100</f>
        <v>0.04993339993339994</v>
      </c>
      <c r="W4" s="25">
        <f>U4/T4*100</f>
        <v>51.06998921496282</v>
      </c>
      <c r="X4" s="27">
        <f>X5+X9+X12+X16+X17</f>
        <v>3387000</v>
      </c>
      <c r="Y4" s="27">
        <f>Y5+Y9+Y12+Y16+Y17</f>
        <v>1010580.9</v>
      </c>
      <c r="Z4" s="18">
        <f>Y4/B4*100</f>
        <v>5.6087296037296035</v>
      </c>
      <c r="AA4" s="18">
        <f>Y4/T4*100</f>
        <v>5736.396094681274</v>
      </c>
      <c r="AB4" s="18">
        <f>Y4/X4*100</f>
        <v>29.837050487156773</v>
      </c>
      <c r="AC4" s="50">
        <f>AC5+AC9+AC12+AC16+AC17</f>
        <v>1946885.36</v>
      </c>
      <c r="AD4" s="18">
        <f>AC4/B4*100</f>
        <v>10.805224553224555</v>
      </c>
      <c r="AE4" s="18">
        <f>AC4/X4*100</f>
        <v>57.481114850900504</v>
      </c>
      <c r="AF4" s="50">
        <f>AF5+AF9+AF12+AF16+AF17</f>
        <v>3025513.3800000004</v>
      </c>
      <c r="AG4" s="18">
        <f>AF4/B4*100</f>
        <v>16.791616050616053</v>
      </c>
      <c r="AH4" s="18">
        <f>AF4/X4*100</f>
        <v>89.32723294951286</v>
      </c>
      <c r="AI4" s="50">
        <f>AI5+AI9+AI12+AI16+AI17</f>
        <v>7790000</v>
      </c>
      <c r="AJ4" s="50">
        <f>AJ5+AJ9+AJ12+AJ16+AJ17</f>
        <v>4558334.11</v>
      </c>
      <c r="AK4" s="18">
        <f>AJ4/B4*100</f>
        <v>25.29877960927961</v>
      </c>
      <c r="AL4" s="57">
        <f>AJ4/AI4*100</f>
        <v>58.515200385109125</v>
      </c>
      <c r="AM4" s="61">
        <f>AM5+AM9+AM12+AM16+AM17</f>
        <v>5785705</v>
      </c>
      <c r="AN4" s="13">
        <f>AM4/B4*100</f>
        <v>32.11069486069486</v>
      </c>
      <c r="AO4" s="13">
        <f>AM4/AI4*100</f>
        <v>74.2709242618742</v>
      </c>
      <c r="AP4" s="61">
        <f>AP5+AP9+AP12+AP16+AP17</f>
        <v>6827551.909999999</v>
      </c>
      <c r="AQ4" s="13">
        <f>AP4/B4*100</f>
        <v>37.89295099345099</v>
      </c>
      <c r="AR4" s="13">
        <f>AP4/AI4*100</f>
        <v>87.64508228498073</v>
      </c>
      <c r="AS4" s="61">
        <f>AS5+AS9+AS12+AS16+AS17</f>
        <v>12782000</v>
      </c>
      <c r="AT4" s="72">
        <f>C4/B4*100</f>
        <v>94.1047841047841</v>
      </c>
    </row>
    <row r="5" spans="1:46" ht="12.75">
      <c r="A5" s="8" t="s">
        <v>4</v>
      </c>
      <c r="B5" s="28">
        <f>B6+B7</f>
        <v>14008000</v>
      </c>
      <c r="C5" s="28">
        <f>C6+C7</f>
        <v>12610000</v>
      </c>
      <c r="D5" s="28">
        <v>1363</v>
      </c>
      <c r="E5" s="36">
        <f aca="true" t="shared" si="2" ref="E5:E44">ROUND(D5/B5*100,1)</f>
        <v>0</v>
      </c>
      <c r="F5" s="36">
        <f aca="true" t="shared" si="3" ref="F5:F44">ROUND(D5/C5*100,1)</f>
        <v>0</v>
      </c>
      <c r="G5" s="28">
        <f>G6+G7</f>
        <v>2422</v>
      </c>
      <c r="H5" s="48">
        <f t="shared" si="0"/>
        <v>0.017290119931467732</v>
      </c>
      <c r="I5" s="48">
        <f t="shared" si="1"/>
        <v>0.019206978588421887</v>
      </c>
      <c r="J5" s="28">
        <f>3580+3580</f>
        <v>7160</v>
      </c>
      <c r="K5" s="35">
        <v>3520</v>
      </c>
      <c r="L5" s="42">
        <f aca="true" t="shared" si="4" ref="L5:L44">K5/B5*100</f>
        <v>0.025128498001142207</v>
      </c>
      <c r="M5" s="43">
        <f aca="true" t="shared" si="5" ref="M5:M44">K5/J5*100</f>
        <v>49.162011173184354</v>
      </c>
      <c r="N5" s="41">
        <f>N6+N7</f>
        <v>4493</v>
      </c>
      <c r="O5" s="42">
        <f aca="true" t="shared" si="6" ref="O5:O44">N5/B5*100</f>
        <v>0.03207452884066248</v>
      </c>
      <c r="P5" s="42">
        <f>N5/J5*100</f>
        <v>62.75139664804469</v>
      </c>
      <c r="Q5" s="32">
        <f>Q6+Q7</f>
        <v>5498</v>
      </c>
      <c r="R5" s="33">
        <f>Q5/B5*100</f>
        <v>0.03924900057110223</v>
      </c>
      <c r="S5" s="33">
        <f>Q5/J5*100</f>
        <v>76.7877094972067</v>
      </c>
      <c r="T5" s="41">
        <f>T6+T7+++T8</f>
        <v>10740</v>
      </c>
      <c r="U5" s="41">
        <v>6811</v>
      </c>
      <c r="V5" s="42">
        <f aca="true" t="shared" si="7" ref="V5:V44">U5/B5*100</f>
        <v>0.04862221587664192</v>
      </c>
      <c r="W5" s="42">
        <f aca="true" t="shared" si="8" ref="W5:W44">U5/T5*100</f>
        <v>63.41713221601489</v>
      </c>
      <c r="X5" s="42">
        <f>X6+X7</f>
        <v>2947000</v>
      </c>
      <c r="Y5" s="41">
        <f>Y6+Y7</f>
        <v>711046</v>
      </c>
      <c r="Z5" s="20">
        <f>Y5/B5*100</f>
        <v>5.075999428897773</v>
      </c>
      <c r="AA5" s="20">
        <f aca="true" t="shared" si="9" ref="AA5:AA44">Y5/T5*100</f>
        <v>6620.540037243948</v>
      </c>
      <c r="AB5" s="20">
        <f>Y5/X5*100</f>
        <v>24.127790973871736</v>
      </c>
      <c r="AC5" s="49">
        <f>AC6+AC7</f>
        <v>1510218.11</v>
      </c>
      <c r="AD5" s="20">
        <f aca="true" t="shared" si="10" ref="AD5:AD44">AC5/B5*100</f>
        <v>10.78111157909766</v>
      </c>
      <c r="AE5" s="20">
        <f>AC5/X5*100</f>
        <v>51.24594876145233</v>
      </c>
      <c r="AF5" s="49">
        <f>AF6+AF7</f>
        <v>2505351.8800000004</v>
      </c>
      <c r="AG5" s="20">
        <f aca="true" t="shared" si="11" ref="AG5:AG44">AF5/B5*100</f>
        <v>17.885150485436895</v>
      </c>
      <c r="AH5" s="20">
        <f>AF5/X5*100</f>
        <v>85.01363691890059</v>
      </c>
      <c r="AI5" s="49">
        <f>AI6+AI7</f>
        <v>6573000</v>
      </c>
      <c r="AJ5" s="49">
        <f>AJ6+AJ7</f>
        <v>3443728.7</v>
      </c>
      <c r="AK5" s="18">
        <f aca="true" t="shared" si="12" ref="AK5:AK44">AJ5/B5*100</f>
        <v>24.584014134780126</v>
      </c>
      <c r="AL5" s="57">
        <f>AJ5/AI5*100</f>
        <v>52.392038642933215</v>
      </c>
      <c r="AM5" s="47">
        <f>AM6+AM7+AM8</f>
        <v>4443627</v>
      </c>
      <c r="AN5" s="13">
        <f aca="true" t="shared" si="13" ref="AN5:AN44">AM5/B5*100</f>
        <v>31.722065962307255</v>
      </c>
      <c r="AO5" s="13">
        <f>AM5/AI5*100</f>
        <v>67.604244637152</v>
      </c>
      <c r="AP5" s="47">
        <f>AP6+AP7</f>
        <v>5392828.42</v>
      </c>
      <c r="AQ5" s="13">
        <f aca="true" t="shared" si="14" ref="AQ5:AQ44">AP5/B5*100</f>
        <v>38.4982040262707</v>
      </c>
      <c r="AR5" s="13">
        <f>AP5/AI5*100</f>
        <v>82.04516080937168</v>
      </c>
      <c r="AS5" s="49">
        <f>AS6+AS7</f>
        <v>10199000</v>
      </c>
      <c r="AT5" s="72">
        <f aca="true" t="shared" si="15" ref="AT5:AT44">C5/B5*100</f>
        <v>90.01998857795546</v>
      </c>
    </row>
    <row r="6" spans="1:46" ht="25.5">
      <c r="A6" s="8" t="s">
        <v>5</v>
      </c>
      <c r="B6" s="34">
        <v>38000</v>
      </c>
      <c r="C6" s="31">
        <v>110000</v>
      </c>
      <c r="D6" s="31">
        <v>1</v>
      </c>
      <c r="E6" s="23">
        <f t="shared" si="2"/>
        <v>0</v>
      </c>
      <c r="F6" s="23">
        <f t="shared" si="3"/>
        <v>0</v>
      </c>
      <c r="G6" s="31">
        <v>2</v>
      </c>
      <c r="H6" s="24">
        <f t="shared" si="0"/>
        <v>0.005263157894736842</v>
      </c>
      <c r="I6" s="24">
        <f t="shared" si="1"/>
        <v>0.0018181818181818182</v>
      </c>
      <c r="J6" s="31">
        <v>24</v>
      </c>
      <c r="K6" s="31">
        <v>7</v>
      </c>
      <c r="L6" s="25">
        <f t="shared" si="4"/>
        <v>0.01842105263157895</v>
      </c>
      <c r="M6" s="26">
        <f t="shared" si="5"/>
        <v>29.166666666666668</v>
      </c>
      <c r="N6" s="31">
        <v>7</v>
      </c>
      <c r="O6" s="25">
        <f t="shared" si="6"/>
        <v>0.01842105263157895</v>
      </c>
      <c r="P6" s="25">
        <f>N6/J6*100</f>
        <v>29.166666666666668</v>
      </c>
      <c r="Q6" s="31">
        <v>44</v>
      </c>
      <c r="R6" s="25">
        <f>Q6/B6*100</f>
        <v>0.11578947368421054</v>
      </c>
      <c r="S6" s="25">
        <f>Q6/J6*100</f>
        <v>183.33333333333331</v>
      </c>
      <c r="T6" s="31">
        <v>36</v>
      </c>
      <c r="U6" s="31">
        <v>51</v>
      </c>
      <c r="V6" s="25">
        <f t="shared" si="7"/>
        <v>0.13421052631578947</v>
      </c>
      <c r="W6" s="25">
        <f t="shared" si="8"/>
        <v>141.66666666666669</v>
      </c>
      <c r="X6" s="25">
        <v>0</v>
      </c>
      <c r="Y6" s="31">
        <v>870.4</v>
      </c>
      <c r="Z6" s="13">
        <f>Y6/B6*100</f>
        <v>2.290526315789474</v>
      </c>
      <c r="AA6" s="13">
        <f t="shared" si="9"/>
        <v>2417.777777777778</v>
      </c>
      <c r="AB6" s="13"/>
      <c r="AC6" s="47">
        <v>1536.24</v>
      </c>
      <c r="AD6" s="13">
        <f t="shared" si="10"/>
        <v>4.0427368421052625</v>
      </c>
      <c r="AE6" s="13"/>
      <c r="AF6" s="47">
        <v>15402.7</v>
      </c>
      <c r="AG6" s="13">
        <f t="shared" si="11"/>
        <v>40.53342105263158</v>
      </c>
      <c r="AH6" s="13"/>
      <c r="AI6" s="47">
        <v>12000</v>
      </c>
      <c r="AJ6" s="47">
        <v>24379.12</v>
      </c>
      <c r="AK6" s="18">
        <f t="shared" si="12"/>
        <v>64.15557894736843</v>
      </c>
      <c r="AL6" s="57">
        <f>AJ6/AI6*100</f>
        <v>203.15933333333334</v>
      </c>
      <c r="AM6" s="47">
        <v>30000</v>
      </c>
      <c r="AN6" s="13">
        <f t="shared" si="13"/>
        <v>78.94736842105263</v>
      </c>
      <c r="AO6" s="13">
        <f>AM6/AI6*100</f>
        <v>250</v>
      </c>
      <c r="AP6" s="47">
        <v>42088.93</v>
      </c>
      <c r="AQ6" s="13">
        <f t="shared" si="14"/>
        <v>110.76034210526315</v>
      </c>
      <c r="AR6" s="13">
        <f>AP6/AI6*100</f>
        <v>350.74108333333334</v>
      </c>
      <c r="AS6" s="47">
        <v>24000</v>
      </c>
      <c r="AT6" s="72">
        <f t="shared" si="15"/>
        <v>289.4736842105263</v>
      </c>
    </row>
    <row r="7" spans="1:46" ht="12.75">
      <c r="A7" s="8" t="s">
        <v>6</v>
      </c>
      <c r="B7" s="34">
        <v>13970000</v>
      </c>
      <c r="C7" s="31">
        <v>12500000</v>
      </c>
      <c r="D7" s="31">
        <v>1362</v>
      </c>
      <c r="E7" s="23">
        <f t="shared" si="2"/>
        <v>0</v>
      </c>
      <c r="F7" s="23">
        <f t="shared" si="3"/>
        <v>0</v>
      </c>
      <c r="G7" s="31">
        <v>2420</v>
      </c>
      <c r="H7" s="24">
        <f t="shared" si="0"/>
        <v>0.01732283464566929</v>
      </c>
      <c r="I7" s="24">
        <f t="shared" si="1"/>
        <v>0.01936</v>
      </c>
      <c r="J7" s="31">
        <f>3568+3568</f>
        <v>7136</v>
      </c>
      <c r="K7" s="31">
        <v>3513</v>
      </c>
      <c r="L7" s="25">
        <f t="shared" si="4"/>
        <v>0.025146743020758765</v>
      </c>
      <c r="M7" s="26">
        <f t="shared" si="5"/>
        <v>49.2292600896861</v>
      </c>
      <c r="N7" s="31">
        <v>4486</v>
      </c>
      <c r="O7" s="25">
        <f t="shared" si="6"/>
        <v>0.03211166785969936</v>
      </c>
      <c r="P7" s="25">
        <f>N7/J7*100</f>
        <v>62.86434977578475</v>
      </c>
      <c r="Q7" s="31">
        <v>5454</v>
      </c>
      <c r="R7" s="25">
        <f>Q7/B7*100</f>
        <v>0.039040801717967075</v>
      </c>
      <c r="S7" s="25">
        <f>Q7/J7*100</f>
        <v>76.42937219730942</v>
      </c>
      <c r="T7" s="31">
        <v>10704</v>
      </c>
      <c r="U7" s="31">
        <v>6760</v>
      </c>
      <c r="V7" s="25">
        <f t="shared" si="7"/>
        <v>0.048389405869720827</v>
      </c>
      <c r="W7" s="25">
        <f t="shared" si="8"/>
        <v>63.153961136023916</v>
      </c>
      <c r="X7" s="25">
        <v>2947000</v>
      </c>
      <c r="Y7" s="31">
        <v>710175.6</v>
      </c>
      <c r="Z7" s="13">
        <f>Y7/B7*100</f>
        <v>5.083576234788833</v>
      </c>
      <c r="AA7" s="13">
        <f t="shared" si="9"/>
        <v>6634.674887892376</v>
      </c>
      <c r="AB7" s="13">
        <f>Y7/X7*100</f>
        <v>24.098255853410247</v>
      </c>
      <c r="AC7" s="47">
        <v>1508681.87</v>
      </c>
      <c r="AD7" s="13">
        <f t="shared" si="10"/>
        <v>10.799440730136006</v>
      </c>
      <c r="AE7" s="13">
        <f>AC7/X7*100</f>
        <v>51.19381981676281</v>
      </c>
      <c r="AF7" s="47">
        <v>2489949.18</v>
      </c>
      <c r="AG7" s="13">
        <f t="shared" si="11"/>
        <v>17.82354459556192</v>
      </c>
      <c r="AH7" s="13">
        <f>AF7/X7*100</f>
        <v>84.49097997964031</v>
      </c>
      <c r="AI7" s="47">
        <v>6561000</v>
      </c>
      <c r="AJ7" s="47">
        <v>3419349.58</v>
      </c>
      <c r="AK7" s="18">
        <f t="shared" si="12"/>
        <v>24.476374946313527</v>
      </c>
      <c r="AL7" s="57">
        <f>AJ7/AI7*100</f>
        <v>52.1162868465173</v>
      </c>
      <c r="AM7" s="47">
        <v>4413627</v>
      </c>
      <c r="AN7" s="13">
        <f t="shared" si="13"/>
        <v>31.593607730851826</v>
      </c>
      <c r="AO7" s="13">
        <f>AM7/AI7*100</f>
        <v>67.27064471879287</v>
      </c>
      <c r="AP7" s="47">
        <v>5350739.49</v>
      </c>
      <c r="AQ7" s="13">
        <f t="shared" si="14"/>
        <v>38.30164273443092</v>
      </c>
      <c r="AR7" s="13">
        <f>AP7/AI7*100</f>
        <v>81.55371879286695</v>
      </c>
      <c r="AS7" s="47">
        <v>10175000</v>
      </c>
      <c r="AT7" s="72">
        <f t="shared" si="15"/>
        <v>89.4774516821761</v>
      </c>
    </row>
    <row r="8" spans="1:46" ht="12.75">
      <c r="A8" s="8"/>
      <c r="B8" s="34"/>
      <c r="C8" s="31"/>
      <c r="D8" s="31"/>
      <c r="E8" s="23"/>
      <c r="F8" s="23"/>
      <c r="G8" s="31"/>
      <c r="H8" s="24"/>
      <c r="I8" s="24"/>
      <c r="J8" s="31"/>
      <c r="K8" s="31"/>
      <c r="L8" s="25"/>
      <c r="M8" s="26"/>
      <c r="N8" s="31"/>
      <c r="O8" s="25"/>
      <c r="P8" s="25"/>
      <c r="Q8" s="31"/>
      <c r="R8" s="25"/>
      <c r="S8" s="25"/>
      <c r="T8" s="31"/>
      <c r="U8" s="31"/>
      <c r="V8" s="25"/>
      <c r="W8" s="25"/>
      <c r="X8" s="25"/>
      <c r="Y8" s="31"/>
      <c r="Z8" s="13"/>
      <c r="AA8" s="13"/>
      <c r="AB8" s="13"/>
      <c r="AC8" s="47"/>
      <c r="AD8" s="13"/>
      <c r="AE8" s="13"/>
      <c r="AF8" s="47"/>
      <c r="AG8" s="13"/>
      <c r="AH8" s="13"/>
      <c r="AI8" s="47"/>
      <c r="AJ8" s="47"/>
      <c r="AK8" s="18"/>
      <c r="AL8" s="57"/>
      <c r="AM8" s="47"/>
      <c r="AN8" s="13"/>
      <c r="AO8" s="13"/>
      <c r="AP8" s="47"/>
      <c r="AQ8" s="13"/>
      <c r="AR8" s="13"/>
      <c r="AS8" s="47"/>
      <c r="AT8" s="72"/>
    </row>
    <row r="9" spans="1:46" ht="12.75">
      <c r="A9" s="8" t="s">
        <v>10</v>
      </c>
      <c r="B9" s="28">
        <f>B10+B11</f>
        <v>1632000</v>
      </c>
      <c r="C9" s="28">
        <f>C10+C11</f>
        <v>2475000</v>
      </c>
      <c r="D9" s="28">
        <v>164</v>
      </c>
      <c r="E9" s="36">
        <f t="shared" si="2"/>
        <v>0</v>
      </c>
      <c r="F9" s="36">
        <f t="shared" si="3"/>
        <v>0</v>
      </c>
      <c r="G9" s="28">
        <f>G10+G11</f>
        <v>172</v>
      </c>
      <c r="H9" s="48">
        <f t="shared" si="0"/>
        <v>0.010539215686274509</v>
      </c>
      <c r="I9" s="48">
        <f t="shared" si="1"/>
        <v>0.00694949494949495</v>
      </c>
      <c r="J9" s="28">
        <f>240+241</f>
        <v>481</v>
      </c>
      <c r="K9" s="35">
        <f>K10+K11</f>
        <v>536</v>
      </c>
      <c r="L9" s="42">
        <f t="shared" si="4"/>
        <v>0.03284313725490196</v>
      </c>
      <c r="M9" s="43">
        <f t="shared" si="5"/>
        <v>111.43451143451144</v>
      </c>
      <c r="N9" s="41">
        <f>N10+N11</f>
        <v>553</v>
      </c>
      <c r="O9" s="42">
        <f t="shared" si="6"/>
        <v>0.03388480392156863</v>
      </c>
      <c r="P9" s="42">
        <f>N9/J9*100</f>
        <v>114.96881496881497</v>
      </c>
      <c r="Q9" s="32">
        <f>Q10+Q11</f>
        <v>557</v>
      </c>
      <c r="R9" s="33">
        <f>Q9/B9*100</f>
        <v>0.03412990196078431</v>
      </c>
      <c r="S9" s="33">
        <f>Q9/J9*100</f>
        <v>115.8004158004158</v>
      </c>
      <c r="T9" s="41">
        <f>T10+T11</f>
        <v>722</v>
      </c>
      <c r="U9" s="41">
        <f>U10+U11</f>
        <v>886</v>
      </c>
      <c r="V9" s="42">
        <f t="shared" si="7"/>
        <v>0.05428921568627451</v>
      </c>
      <c r="W9" s="42">
        <f t="shared" si="8"/>
        <v>122.71468144044321</v>
      </c>
      <c r="X9" s="42">
        <f>X10+X11</f>
        <v>354000</v>
      </c>
      <c r="Y9" s="41">
        <f>Y10+Y11</f>
        <v>296350.2</v>
      </c>
      <c r="Z9" s="20">
        <f>Y9/B9*100</f>
        <v>18.15871323529412</v>
      </c>
      <c r="AA9" s="20">
        <f t="shared" si="9"/>
        <v>41045.73407202216</v>
      </c>
      <c r="AB9" s="20">
        <f>Y9/X9*100</f>
        <v>83.71474576271187</v>
      </c>
      <c r="AC9" s="49">
        <f>AC10+AC11</f>
        <v>379114.25</v>
      </c>
      <c r="AD9" s="20">
        <f t="shared" si="10"/>
        <v>23.230039828431373</v>
      </c>
      <c r="AE9" s="20">
        <f>AC9/X9*100</f>
        <v>107.0944209039548</v>
      </c>
      <c r="AF9" s="49">
        <f>AF10+AF11</f>
        <v>411516.12</v>
      </c>
      <c r="AG9" s="20">
        <f t="shared" si="11"/>
        <v>25.215448529411766</v>
      </c>
      <c r="AH9" s="20">
        <f>AF9/X9*100</f>
        <v>116.24749152542373</v>
      </c>
      <c r="AI9" s="49">
        <f>AI10+AI11</f>
        <v>708000</v>
      </c>
      <c r="AJ9" s="49">
        <f>AJ10+AJ11</f>
        <v>897168.77</v>
      </c>
      <c r="AK9" s="18">
        <f t="shared" si="12"/>
        <v>54.97357659313725</v>
      </c>
      <c r="AL9" s="57">
        <f>AJ9/AI9*100</f>
        <v>126.71875282485875</v>
      </c>
      <c r="AM9" s="47">
        <f>AM10+AM11</f>
        <v>990966</v>
      </c>
      <c r="AN9" s="13">
        <f t="shared" si="13"/>
        <v>60.720955882352946</v>
      </c>
      <c r="AO9" s="13">
        <f>AM9/AI9*100</f>
        <v>139.96694915254238</v>
      </c>
      <c r="AP9" s="47">
        <f>AP10+AP11</f>
        <v>1007703.42</v>
      </c>
      <c r="AQ9" s="13">
        <f t="shared" si="14"/>
        <v>61.7465330882353</v>
      </c>
      <c r="AR9" s="13">
        <f>AP9/AI9*100</f>
        <v>142.33099152542374</v>
      </c>
      <c r="AS9" s="49">
        <f>AS10+AS11</f>
        <v>1144000</v>
      </c>
      <c r="AT9" s="72">
        <f t="shared" si="15"/>
        <v>151.65441176470588</v>
      </c>
    </row>
    <row r="10" spans="1:46" ht="25.5">
      <c r="A10" s="8" t="s">
        <v>8</v>
      </c>
      <c r="B10" s="34">
        <v>1617000</v>
      </c>
      <c r="C10" s="31">
        <v>2460000</v>
      </c>
      <c r="D10" s="31">
        <v>164</v>
      </c>
      <c r="E10" s="23">
        <f t="shared" si="2"/>
        <v>0</v>
      </c>
      <c r="F10" s="23">
        <f t="shared" si="3"/>
        <v>0</v>
      </c>
      <c r="G10" s="31">
        <v>172</v>
      </c>
      <c r="H10" s="24">
        <f t="shared" si="0"/>
        <v>0.010636982065553495</v>
      </c>
      <c r="I10" s="24">
        <f t="shared" si="1"/>
        <v>0.0069918699186991866</v>
      </c>
      <c r="J10" s="31">
        <v>481</v>
      </c>
      <c r="K10" s="31">
        <v>528</v>
      </c>
      <c r="L10" s="25">
        <f t="shared" si="4"/>
        <v>0.0326530612244898</v>
      </c>
      <c r="M10" s="26">
        <f t="shared" si="5"/>
        <v>109.77130977130977</v>
      </c>
      <c r="N10" s="31">
        <v>545</v>
      </c>
      <c r="O10" s="25">
        <f t="shared" si="6"/>
        <v>0.03370439084724799</v>
      </c>
      <c r="P10" s="25">
        <f>N10/J10*100</f>
        <v>113.3056133056133</v>
      </c>
      <c r="Q10" s="31">
        <v>549</v>
      </c>
      <c r="R10" s="25">
        <f>Q10/B10*100</f>
        <v>0.0339517625231911</v>
      </c>
      <c r="S10" s="25">
        <f>Q10/J10*100</f>
        <v>114.13721413721414</v>
      </c>
      <c r="T10" s="31">
        <v>722</v>
      </c>
      <c r="U10" s="31">
        <v>872</v>
      </c>
      <c r="V10" s="25">
        <f t="shared" si="7"/>
        <v>0.05392702535559679</v>
      </c>
      <c r="W10" s="25">
        <f t="shared" si="8"/>
        <v>120.77562326869807</v>
      </c>
      <c r="X10" s="25">
        <v>354000</v>
      </c>
      <c r="Y10" s="31">
        <v>296350.2</v>
      </c>
      <c r="Z10" s="13">
        <f>Y10/B10*100</f>
        <v>18.32716141001855</v>
      </c>
      <c r="AA10" s="13">
        <f t="shared" si="9"/>
        <v>41045.73407202216</v>
      </c>
      <c r="AB10" s="13">
        <f>Y10/X10*100</f>
        <v>83.71474576271187</v>
      </c>
      <c r="AC10" s="47">
        <v>379114.25</v>
      </c>
      <c r="AD10" s="13">
        <f t="shared" si="10"/>
        <v>23.445531849103276</v>
      </c>
      <c r="AE10" s="13">
        <f>AC10/X10*100</f>
        <v>107.0944209039548</v>
      </c>
      <c r="AF10" s="47">
        <v>411516.12</v>
      </c>
      <c r="AG10" s="13">
        <f t="shared" si="11"/>
        <v>25.449358070500928</v>
      </c>
      <c r="AH10" s="13">
        <f>AF10/X10*100</f>
        <v>116.24749152542373</v>
      </c>
      <c r="AI10" s="47">
        <v>708000</v>
      </c>
      <c r="AJ10" s="47">
        <v>894870.77</v>
      </c>
      <c r="AK10" s="18">
        <f t="shared" si="12"/>
        <v>55.3414205318491</v>
      </c>
      <c r="AL10" s="57">
        <f>AJ10/AI10*100</f>
        <v>126.39417655367231</v>
      </c>
      <c r="AM10" s="47">
        <v>988668</v>
      </c>
      <c r="AN10" s="13">
        <f t="shared" si="13"/>
        <v>61.14211502782931</v>
      </c>
      <c r="AO10" s="13">
        <f>AM10/AI10*100</f>
        <v>139.64237288135593</v>
      </c>
      <c r="AP10" s="47">
        <v>1005405.42</v>
      </c>
      <c r="AQ10" s="13">
        <f t="shared" si="14"/>
        <v>62.177205936920224</v>
      </c>
      <c r="AR10" s="13">
        <f>AP10/AI10*100</f>
        <v>142.00641525423728</v>
      </c>
      <c r="AS10" s="47">
        <v>1129000</v>
      </c>
      <c r="AT10" s="72">
        <f t="shared" si="15"/>
        <v>152.13358070500928</v>
      </c>
    </row>
    <row r="11" spans="1:46" ht="12.75">
      <c r="A11" s="8" t="s">
        <v>9</v>
      </c>
      <c r="B11" s="34">
        <v>15000</v>
      </c>
      <c r="C11" s="31">
        <v>15000</v>
      </c>
      <c r="D11" s="31">
        <v>0</v>
      </c>
      <c r="E11" s="23"/>
      <c r="F11" s="23"/>
      <c r="G11" s="31"/>
      <c r="H11" s="24"/>
      <c r="I11" s="24"/>
      <c r="J11" s="31"/>
      <c r="K11" s="31">
        <v>8</v>
      </c>
      <c r="L11" s="25"/>
      <c r="M11" s="26"/>
      <c r="N11" s="31">
        <v>8</v>
      </c>
      <c r="O11" s="25"/>
      <c r="P11" s="25"/>
      <c r="Q11" s="31">
        <v>8</v>
      </c>
      <c r="R11" s="25"/>
      <c r="S11" s="25"/>
      <c r="T11" s="31"/>
      <c r="U11" s="31">
        <v>14</v>
      </c>
      <c r="V11" s="25"/>
      <c r="W11" s="25"/>
      <c r="X11" s="25"/>
      <c r="Y11" s="31">
        <v>0</v>
      </c>
      <c r="Z11" s="13"/>
      <c r="AA11" s="13"/>
      <c r="AB11" s="13"/>
      <c r="AC11" s="47"/>
      <c r="AD11" s="13">
        <f t="shared" si="10"/>
        <v>0</v>
      </c>
      <c r="AE11" s="13"/>
      <c r="AF11" s="47"/>
      <c r="AG11" s="13">
        <f t="shared" si="11"/>
        <v>0</v>
      </c>
      <c r="AH11" s="13"/>
      <c r="AI11" s="47"/>
      <c r="AJ11" s="47">
        <v>2298</v>
      </c>
      <c r="AK11" s="18">
        <f t="shared" si="12"/>
        <v>15.32</v>
      </c>
      <c r="AL11" s="57"/>
      <c r="AM11" s="47">
        <v>2298</v>
      </c>
      <c r="AN11" s="13">
        <f t="shared" si="13"/>
        <v>15.32</v>
      </c>
      <c r="AO11" s="13"/>
      <c r="AP11" s="47">
        <v>2298</v>
      </c>
      <c r="AQ11" s="13">
        <f t="shared" si="14"/>
        <v>15.32</v>
      </c>
      <c r="AR11" s="13"/>
      <c r="AS11" s="47">
        <v>15000</v>
      </c>
      <c r="AT11" s="72">
        <f t="shared" si="15"/>
        <v>100</v>
      </c>
    </row>
    <row r="12" spans="1:46" ht="12.75">
      <c r="A12" s="8" t="s">
        <v>19</v>
      </c>
      <c r="B12" s="28">
        <f>SUM(B13:B15)</f>
        <v>2027000</v>
      </c>
      <c r="C12" s="28">
        <f>SUM(C13:C15)</f>
        <v>1418800</v>
      </c>
      <c r="D12" s="28">
        <v>99</v>
      </c>
      <c r="E12" s="36">
        <f t="shared" si="2"/>
        <v>0</v>
      </c>
      <c r="F12" s="36">
        <f t="shared" si="3"/>
        <v>0</v>
      </c>
      <c r="G12" s="28">
        <f>SUM(G13:G15)</f>
        <v>171</v>
      </c>
      <c r="H12" s="48">
        <f>G12/B12*100</f>
        <v>0.008436112481499752</v>
      </c>
      <c r="I12" s="48">
        <f>G12/C12*100</f>
        <v>0.012052438680575135</v>
      </c>
      <c r="J12" s="28">
        <v>2879</v>
      </c>
      <c r="K12" s="35">
        <f>K13+K14+K15</f>
        <v>248</v>
      </c>
      <c r="L12" s="42">
        <f t="shared" si="4"/>
        <v>0.012234829797730636</v>
      </c>
      <c r="M12" s="43">
        <f t="shared" si="5"/>
        <v>8.614102118791248</v>
      </c>
      <c r="N12" s="41">
        <f>N13+N14+N15</f>
        <v>284</v>
      </c>
      <c r="O12" s="42">
        <f t="shared" si="6"/>
        <v>0.014010853478046374</v>
      </c>
      <c r="P12" s="42">
        <f>N12/J12*100</f>
        <v>9.86453629732546</v>
      </c>
      <c r="Q12" s="32">
        <f>+Q13+Q14+Q15</f>
        <v>1063</v>
      </c>
      <c r="R12" s="33">
        <f>Q12/B12*100</f>
        <v>0.052442032560434136</v>
      </c>
      <c r="S12" s="33">
        <f>Q12/J12*100</f>
        <v>36.92254254949635</v>
      </c>
      <c r="T12" s="41">
        <f>T13+T14+T15</f>
        <v>5728</v>
      </c>
      <c r="U12" s="41">
        <f>U13+U15</f>
        <v>1107</v>
      </c>
      <c r="V12" s="42">
        <f t="shared" si="7"/>
        <v>0.05461272816970893</v>
      </c>
      <c r="W12" s="42">
        <f t="shared" si="8"/>
        <v>19.326117318435752</v>
      </c>
      <c r="X12" s="42">
        <f>X13+X15</f>
        <v>0</v>
      </c>
      <c r="Y12" s="41">
        <f>Y13+Y15</f>
        <v>60.4</v>
      </c>
      <c r="Z12" s="20">
        <f>Y12/B12*100</f>
        <v>0.0029797730636408485</v>
      </c>
      <c r="AA12" s="20">
        <f t="shared" si="9"/>
        <v>1.0544692737430168</v>
      </c>
      <c r="AB12" s="20"/>
      <c r="AC12" s="49">
        <f>AC13+AC15</f>
        <v>1921.56</v>
      </c>
      <c r="AD12" s="20">
        <f t="shared" si="10"/>
        <v>0.09479822397631968</v>
      </c>
      <c r="AE12" s="20"/>
      <c r="AF12" s="49">
        <f>AF13+AF15</f>
        <v>3602.63</v>
      </c>
      <c r="AG12" s="20">
        <f t="shared" si="11"/>
        <v>0.17773211642821904</v>
      </c>
      <c r="AH12" s="20"/>
      <c r="AI12" s="49">
        <f>AI13+AI15</f>
        <v>337000</v>
      </c>
      <c r="AJ12" s="49">
        <f>AJ13+AJ15</f>
        <v>26032.5</v>
      </c>
      <c r="AK12" s="18">
        <f t="shared" si="12"/>
        <v>1.2842871238283178</v>
      </c>
      <c r="AL12" s="57">
        <f>AJ12/AI12*100</f>
        <v>7.724777448071217</v>
      </c>
      <c r="AM12" s="47">
        <f>AM13+AM14+AM15</f>
        <v>114092</v>
      </c>
      <c r="AN12" s="13">
        <f t="shared" si="13"/>
        <v>5.628613714849531</v>
      </c>
      <c r="AO12" s="13">
        <f>AM12/AI12*100</f>
        <v>33.85519287833828</v>
      </c>
      <c r="AP12" s="47">
        <f>AP13+AP14+AP15</f>
        <v>146873.06</v>
      </c>
      <c r="AQ12" s="13">
        <f t="shared" si="14"/>
        <v>7.245834237789837</v>
      </c>
      <c r="AR12" s="13">
        <f>AP12/AI12*100</f>
        <v>43.58251038575667</v>
      </c>
      <c r="AS12" s="49">
        <f>AS13+AS15</f>
        <v>1181000</v>
      </c>
      <c r="AT12" s="72">
        <f t="shared" si="15"/>
        <v>69.99506660088801</v>
      </c>
    </row>
    <row r="13" spans="1:46" ht="12.75">
      <c r="A13" s="8" t="s">
        <v>11</v>
      </c>
      <c r="B13" s="34">
        <v>1014000</v>
      </c>
      <c r="C13" s="31">
        <v>608400</v>
      </c>
      <c r="D13" s="31">
        <v>1</v>
      </c>
      <c r="E13" s="23">
        <f t="shared" si="2"/>
        <v>0</v>
      </c>
      <c r="F13" s="23">
        <f t="shared" si="3"/>
        <v>0</v>
      </c>
      <c r="G13" s="31">
        <v>2</v>
      </c>
      <c r="H13" s="24">
        <f>G13/B13*100</f>
        <v>0.00019723865877712034</v>
      </c>
      <c r="I13" s="24">
        <f>G13/C13*100</f>
        <v>0.0003287310979618672</v>
      </c>
      <c r="J13" s="31">
        <v>62</v>
      </c>
      <c r="K13" s="31">
        <v>-15</v>
      </c>
      <c r="L13" s="25">
        <f t="shared" si="4"/>
        <v>-0.0014792899408284023</v>
      </c>
      <c r="M13" s="26">
        <f t="shared" si="5"/>
        <v>-24.193548387096776</v>
      </c>
      <c r="N13" s="31">
        <v>-15</v>
      </c>
      <c r="O13" s="25">
        <f t="shared" si="6"/>
        <v>-0.0014792899408284023</v>
      </c>
      <c r="P13" s="25">
        <f>N13/J13*100</f>
        <v>-24.193548387096776</v>
      </c>
      <c r="Q13" s="31">
        <v>-14</v>
      </c>
      <c r="R13" s="25">
        <f>Q13/B13*100</f>
        <v>-0.0013806706114398422</v>
      </c>
      <c r="S13" s="25">
        <f>Q13/J13*100</f>
        <v>-22.58064516129032</v>
      </c>
      <c r="T13" s="31">
        <v>94</v>
      </c>
      <c r="U13" s="31">
        <v>-14</v>
      </c>
      <c r="V13" s="25">
        <f t="shared" si="7"/>
        <v>-0.0013806706114398422</v>
      </c>
      <c r="W13" s="25">
        <f t="shared" si="8"/>
        <v>-14.893617021276595</v>
      </c>
      <c r="X13" s="25">
        <v>0</v>
      </c>
      <c r="Y13" s="31">
        <v>60.4</v>
      </c>
      <c r="Z13" s="13">
        <f>Y13/B13*100</f>
        <v>0.0059566074950690336</v>
      </c>
      <c r="AA13" s="13">
        <f t="shared" si="9"/>
        <v>64.25531914893618</v>
      </c>
      <c r="AB13" s="13"/>
      <c r="AC13" s="47">
        <v>1901.56</v>
      </c>
      <c r="AD13" s="13">
        <f t="shared" si="10"/>
        <v>0.18753057199211046</v>
      </c>
      <c r="AE13" s="13"/>
      <c r="AF13" s="47">
        <v>2850.43</v>
      </c>
      <c r="AG13" s="13">
        <f t="shared" si="11"/>
        <v>0.28110749506903354</v>
      </c>
      <c r="AH13" s="13"/>
      <c r="AI13" s="47">
        <v>0</v>
      </c>
      <c r="AJ13" s="47">
        <v>4277.11</v>
      </c>
      <c r="AK13" s="18">
        <f t="shared" si="12"/>
        <v>0.4218057199211045</v>
      </c>
      <c r="AL13" s="57"/>
      <c r="AM13" s="47">
        <v>4785</v>
      </c>
      <c r="AN13" s="13">
        <f t="shared" si="13"/>
        <v>0.4718934911242603</v>
      </c>
      <c r="AO13" s="13"/>
      <c r="AP13" s="47">
        <v>7633.04</v>
      </c>
      <c r="AQ13" s="13">
        <f t="shared" si="14"/>
        <v>0.7527652859960553</v>
      </c>
      <c r="AR13" s="13"/>
      <c r="AS13" s="47">
        <v>507000</v>
      </c>
      <c r="AT13" s="72">
        <f t="shared" si="15"/>
        <v>60</v>
      </c>
    </row>
    <row r="14" spans="1:46" ht="25.5">
      <c r="A14" s="8" t="s">
        <v>20</v>
      </c>
      <c r="B14" s="34"/>
      <c r="C14" s="31"/>
      <c r="D14" s="31"/>
      <c r="E14" s="23"/>
      <c r="F14" s="23"/>
      <c r="G14" s="31"/>
      <c r="H14" s="24"/>
      <c r="I14" s="24"/>
      <c r="J14" s="31"/>
      <c r="K14" s="31"/>
      <c r="L14" s="25"/>
      <c r="M14" s="26"/>
      <c r="N14" s="31"/>
      <c r="O14" s="25"/>
      <c r="P14" s="25"/>
      <c r="Q14" s="31"/>
      <c r="R14" s="25"/>
      <c r="S14" s="25"/>
      <c r="T14" s="31"/>
      <c r="U14" s="31"/>
      <c r="V14" s="25"/>
      <c r="W14" s="25"/>
      <c r="X14" s="25"/>
      <c r="Y14" s="31"/>
      <c r="Z14" s="13"/>
      <c r="AA14" s="13"/>
      <c r="AB14" s="13"/>
      <c r="AC14" s="47"/>
      <c r="AD14" s="13"/>
      <c r="AE14" s="13"/>
      <c r="AF14" s="47"/>
      <c r="AG14" s="13"/>
      <c r="AH14" s="13"/>
      <c r="AI14" s="47"/>
      <c r="AJ14" s="47"/>
      <c r="AK14" s="18"/>
      <c r="AL14" s="57"/>
      <c r="AM14" s="47"/>
      <c r="AN14" s="13"/>
      <c r="AO14" s="13"/>
      <c r="AP14" s="47"/>
      <c r="AQ14" s="13"/>
      <c r="AR14" s="13"/>
      <c r="AS14" s="47"/>
      <c r="AT14" s="72"/>
    </row>
    <row r="15" spans="1:46" ht="12.75">
      <c r="A15" s="8" t="s">
        <v>12</v>
      </c>
      <c r="B15" s="29">
        <v>1013000</v>
      </c>
      <c r="C15" s="29">
        <v>810400</v>
      </c>
      <c r="D15" s="29">
        <v>98</v>
      </c>
      <c r="E15" s="23">
        <f t="shared" si="2"/>
        <v>0</v>
      </c>
      <c r="F15" s="23"/>
      <c r="G15" s="29">
        <v>169</v>
      </c>
      <c r="H15" s="24">
        <f aca="true" t="shared" si="16" ref="H15:H20">G15/B15*100</f>
        <v>0.016683119447186572</v>
      </c>
      <c r="I15" s="24"/>
      <c r="J15" s="29">
        <v>2817</v>
      </c>
      <c r="K15" s="31">
        <v>263</v>
      </c>
      <c r="L15" s="25">
        <f t="shared" si="4"/>
        <v>0.02596248766041461</v>
      </c>
      <c r="M15" s="26">
        <f t="shared" si="5"/>
        <v>9.336173233936812</v>
      </c>
      <c r="N15" s="31">
        <v>299</v>
      </c>
      <c r="O15" s="25">
        <f t="shared" si="6"/>
        <v>0.02951628825271471</v>
      </c>
      <c r="P15" s="25"/>
      <c r="Q15" s="31">
        <v>1077</v>
      </c>
      <c r="R15" s="25">
        <f aca="true" t="shared" si="17" ref="R15:R20">Q15/B15*100</f>
        <v>0.10631786771964462</v>
      </c>
      <c r="S15" s="25">
        <f aca="true" t="shared" si="18" ref="S15:S20">Q15/J15*100</f>
        <v>38.232161874334395</v>
      </c>
      <c r="T15" s="31">
        <v>5634</v>
      </c>
      <c r="U15" s="31">
        <v>1121</v>
      </c>
      <c r="V15" s="25">
        <f t="shared" si="7"/>
        <v>0.1106614017769003</v>
      </c>
      <c r="W15" s="25">
        <f t="shared" si="8"/>
        <v>19.89705360312389</v>
      </c>
      <c r="X15" s="25">
        <v>0</v>
      </c>
      <c r="Y15" s="31">
        <v>0</v>
      </c>
      <c r="Z15" s="13">
        <f>Y15/B15*100</f>
        <v>0</v>
      </c>
      <c r="AA15" s="13">
        <f t="shared" si="9"/>
        <v>0</v>
      </c>
      <c r="AB15" s="13"/>
      <c r="AC15" s="47">
        <v>20</v>
      </c>
      <c r="AD15" s="13">
        <f t="shared" si="10"/>
        <v>0.001974333662388944</v>
      </c>
      <c r="AE15" s="13"/>
      <c r="AF15" s="47">
        <v>752.2</v>
      </c>
      <c r="AG15" s="13">
        <f t="shared" si="11"/>
        <v>0.07425468904244818</v>
      </c>
      <c r="AH15" s="13"/>
      <c r="AI15" s="47">
        <v>337000</v>
      </c>
      <c r="AJ15" s="47">
        <v>21755.39</v>
      </c>
      <c r="AK15" s="18">
        <f t="shared" si="12"/>
        <v>2.14761994076999</v>
      </c>
      <c r="AL15" s="57">
        <f>AJ15/AI15*100</f>
        <v>6.455605341246291</v>
      </c>
      <c r="AM15" s="47">
        <v>109307</v>
      </c>
      <c r="AN15" s="13">
        <f t="shared" si="13"/>
        <v>10.790424481737414</v>
      </c>
      <c r="AO15" s="13">
        <f>AM15/AI15*100</f>
        <v>32.4353115727003</v>
      </c>
      <c r="AP15" s="47">
        <v>139240.02</v>
      </c>
      <c r="AQ15" s="13">
        <f t="shared" si="14"/>
        <v>13.745312931885486</v>
      </c>
      <c r="AR15" s="13">
        <f>AP15/AI15*100</f>
        <v>41.31751335311573</v>
      </c>
      <c r="AS15" s="47">
        <v>674000</v>
      </c>
      <c r="AT15" s="72">
        <f t="shared" si="15"/>
        <v>80</v>
      </c>
    </row>
    <row r="16" spans="1:46" ht="12.75">
      <c r="A16" s="8" t="s">
        <v>17</v>
      </c>
      <c r="B16" s="39">
        <v>351000</v>
      </c>
      <c r="C16" s="41">
        <v>351000</v>
      </c>
      <c r="D16" s="41">
        <v>3</v>
      </c>
      <c r="E16" s="36">
        <f t="shared" si="2"/>
        <v>0</v>
      </c>
      <c r="F16" s="36">
        <f t="shared" si="3"/>
        <v>0</v>
      </c>
      <c r="G16" s="41">
        <v>19</v>
      </c>
      <c r="H16" s="48">
        <f t="shared" si="16"/>
        <v>0.005413105413105413</v>
      </c>
      <c r="I16" s="48">
        <f>G16/C16*100</f>
        <v>0.005413105413105413</v>
      </c>
      <c r="J16" s="41">
        <v>160</v>
      </c>
      <c r="K16" s="41">
        <v>27</v>
      </c>
      <c r="L16" s="42">
        <f t="shared" si="4"/>
        <v>0.007692307692307693</v>
      </c>
      <c r="M16" s="43">
        <f t="shared" si="5"/>
        <v>16.875</v>
      </c>
      <c r="N16" s="41">
        <v>72</v>
      </c>
      <c r="O16" s="42">
        <f t="shared" si="6"/>
        <v>0.020512820512820513</v>
      </c>
      <c r="P16" s="42">
        <f>N16/J16*100</f>
        <v>45</v>
      </c>
      <c r="Q16" s="41">
        <v>86</v>
      </c>
      <c r="R16" s="42">
        <f t="shared" si="17"/>
        <v>0.0245014245014245</v>
      </c>
      <c r="S16" s="42">
        <f t="shared" si="18"/>
        <v>53.75</v>
      </c>
      <c r="T16" s="41">
        <v>240</v>
      </c>
      <c r="U16" s="41">
        <v>94</v>
      </c>
      <c r="V16" s="42">
        <f t="shared" si="7"/>
        <v>0.02678062678062678</v>
      </c>
      <c r="W16" s="42">
        <f t="shared" si="8"/>
        <v>39.166666666666664</v>
      </c>
      <c r="X16" s="42">
        <v>86000</v>
      </c>
      <c r="Y16" s="41">
        <v>1310</v>
      </c>
      <c r="Z16" s="20">
        <f>Y16/B16*100</f>
        <v>0.3732193732193732</v>
      </c>
      <c r="AA16" s="20">
        <f t="shared" si="9"/>
        <v>545.8333333333333</v>
      </c>
      <c r="AB16" s="20">
        <f>Y16/X16*100</f>
        <v>1.5232558139534884</v>
      </c>
      <c r="AC16" s="49">
        <v>24090.78</v>
      </c>
      <c r="AD16" s="20">
        <f t="shared" si="10"/>
        <v>6.863470085470085</v>
      </c>
      <c r="AE16" s="20">
        <f>AC16/X16*100</f>
        <v>28.01253488372093</v>
      </c>
      <c r="AF16" s="49">
        <v>53637.35</v>
      </c>
      <c r="AG16" s="20">
        <f t="shared" si="11"/>
        <v>15.281296296296295</v>
      </c>
      <c r="AH16" s="20">
        <f>AF16/X16*100</f>
        <v>62.36901162790698</v>
      </c>
      <c r="AI16" s="49">
        <v>172000</v>
      </c>
      <c r="AJ16" s="49">
        <v>119886.21</v>
      </c>
      <c r="AK16" s="18">
        <f t="shared" si="12"/>
        <v>34.15561538461539</v>
      </c>
      <c r="AL16" s="57">
        <f>AJ16/AI16*100</f>
        <v>69.70128488372094</v>
      </c>
      <c r="AM16" s="47">
        <v>163947</v>
      </c>
      <c r="AN16" s="13">
        <f t="shared" si="13"/>
        <v>46.70854700854701</v>
      </c>
      <c r="AO16" s="13">
        <f>AM16/AI16*100</f>
        <v>95.31802325581396</v>
      </c>
      <c r="AP16" s="47">
        <v>193513.62</v>
      </c>
      <c r="AQ16" s="13">
        <f t="shared" si="14"/>
        <v>55.13208547008547</v>
      </c>
      <c r="AR16" s="13">
        <f>AP16/AI16*100</f>
        <v>112.50791860465117</v>
      </c>
      <c r="AS16" s="49">
        <v>258000</v>
      </c>
      <c r="AT16" s="72">
        <f t="shared" si="15"/>
        <v>100</v>
      </c>
    </row>
    <row r="17" spans="1:46" ht="12.75">
      <c r="A17" s="8" t="s">
        <v>18</v>
      </c>
      <c r="B17" s="39">
        <v>0</v>
      </c>
      <c r="C17" s="41">
        <v>101000</v>
      </c>
      <c r="D17" s="41">
        <v>5</v>
      </c>
      <c r="E17" s="36" t="e">
        <f t="shared" si="2"/>
        <v>#DIV/0!</v>
      </c>
      <c r="F17" s="36">
        <f t="shared" si="3"/>
        <v>0</v>
      </c>
      <c r="G17" s="41">
        <v>75</v>
      </c>
      <c r="H17" s="48" t="e">
        <f t="shared" si="16"/>
        <v>#DIV/0!</v>
      </c>
      <c r="I17" s="48">
        <f>G17/C17*100</f>
        <v>0.07425742574257425</v>
      </c>
      <c r="J17" s="41">
        <v>124</v>
      </c>
      <c r="K17" s="41">
        <v>89</v>
      </c>
      <c r="L17" s="42" t="e">
        <f t="shared" si="4"/>
        <v>#DIV/0!</v>
      </c>
      <c r="M17" s="43">
        <f t="shared" si="5"/>
        <v>71.7741935483871</v>
      </c>
      <c r="N17" s="41">
        <v>98</v>
      </c>
      <c r="O17" s="42" t="e">
        <f t="shared" si="6"/>
        <v>#DIV/0!</v>
      </c>
      <c r="P17" s="42">
        <f>N17/J17*100</f>
        <v>79.03225806451613</v>
      </c>
      <c r="Q17" s="41">
        <v>99</v>
      </c>
      <c r="R17" s="42" t="e">
        <f t="shared" si="17"/>
        <v>#DIV/0!</v>
      </c>
      <c r="S17" s="42">
        <f t="shared" si="18"/>
        <v>79.83870967741935</v>
      </c>
      <c r="T17" s="41">
        <v>187</v>
      </c>
      <c r="U17" s="41">
        <v>99</v>
      </c>
      <c r="V17" s="42" t="e">
        <f t="shared" si="7"/>
        <v>#DIV/0!</v>
      </c>
      <c r="W17" s="42">
        <f t="shared" si="8"/>
        <v>52.94117647058824</v>
      </c>
      <c r="X17" s="42">
        <v>0</v>
      </c>
      <c r="Y17" s="41">
        <v>1814.3</v>
      </c>
      <c r="Z17" s="20"/>
      <c r="AA17" s="20">
        <f t="shared" si="9"/>
        <v>970.2139037433154</v>
      </c>
      <c r="AB17" s="20"/>
      <c r="AC17" s="49">
        <v>31540.66</v>
      </c>
      <c r="AD17" s="20"/>
      <c r="AE17" s="20"/>
      <c r="AF17" s="49">
        <v>51405.4</v>
      </c>
      <c r="AG17" s="20"/>
      <c r="AH17" s="20"/>
      <c r="AI17" s="49"/>
      <c r="AJ17" s="49">
        <v>71517.93</v>
      </c>
      <c r="AK17" s="18"/>
      <c r="AL17" s="57"/>
      <c r="AM17" s="47">
        <v>73073</v>
      </c>
      <c r="AN17" s="13"/>
      <c r="AO17" s="13"/>
      <c r="AP17" s="47">
        <v>86633.39</v>
      </c>
      <c r="AQ17" s="13"/>
      <c r="AR17" s="13"/>
      <c r="AS17" s="49"/>
      <c r="AT17" s="72"/>
    </row>
    <row r="18" spans="1:46" ht="12.75">
      <c r="A18" s="8" t="s">
        <v>21</v>
      </c>
      <c r="B18" s="29">
        <f>B19+B22+B23+B24+B25+B26+B27</f>
        <v>1175000</v>
      </c>
      <c r="C18" s="29">
        <f>C19+C22+C23+C24+C25+C26+C27</f>
        <v>1101190</v>
      </c>
      <c r="D18" s="29" t="e">
        <f>D19+D22+D23+D24+D25+D26+D27</f>
        <v>#REF!</v>
      </c>
      <c r="E18" s="23" t="e">
        <f t="shared" si="2"/>
        <v>#REF!</v>
      </c>
      <c r="F18" s="23" t="e">
        <f t="shared" si="3"/>
        <v>#REF!</v>
      </c>
      <c r="G18" s="29" t="e">
        <f>G19+G22+G21+G23+G24+G25+G26+G27</f>
        <v>#REF!</v>
      </c>
      <c r="H18" s="24" t="e">
        <f t="shared" si="16"/>
        <v>#REF!</v>
      </c>
      <c r="I18" s="24" t="e">
        <f>G18/C18*100</f>
        <v>#REF!</v>
      </c>
      <c r="J18" s="29">
        <f>J19+J22+J23+J24+J25+J26+J27+J28</f>
        <v>904</v>
      </c>
      <c r="K18" s="30" t="e">
        <f>K19+K21+K22+K23+K24+K25+K26+K27+K30</f>
        <v>#REF!</v>
      </c>
      <c r="L18" s="23" t="e">
        <f t="shared" si="4"/>
        <v>#REF!</v>
      </c>
      <c r="M18" s="51" t="e">
        <f t="shared" si="5"/>
        <v>#REF!</v>
      </c>
      <c r="N18" s="30" t="e">
        <f>N19+N21+N22+N23+N24+N25+N26+N27+N30</f>
        <v>#REF!</v>
      </c>
      <c r="O18" s="23" t="e">
        <f t="shared" si="6"/>
        <v>#REF!</v>
      </c>
      <c r="P18" s="23" t="e">
        <f>N18/J18*100</f>
        <v>#REF!</v>
      </c>
      <c r="Q18" s="30" t="e">
        <f>Q19+Q22+Q23+Q24+Q25+Q26+Q27+Q28+Q30</f>
        <v>#REF!</v>
      </c>
      <c r="R18" s="23" t="e">
        <f t="shared" si="17"/>
        <v>#REF!</v>
      </c>
      <c r="S18" s="23" t="e">
        <f t="shared" si="18"/>
        <v>#REF!</v>
      </c>
      <c r="T18" s="30" t="e">
        <f>T19+T21+T22+T23+T24+T25+T26+T28+T30</f>
        <v>#REF!</v>
      </c>
      <c r="U18" s="30">
        <f>U19+U21+U22+U23+U24+U25+U26+U27+U28</f>
        <v>1123</v>
      </c>
      <c r="V18" s="23">
        <f>U18/B18*100</f>
        <v>0.09557446808510638</v>
      </c>
      <c r="W18" s="23" t="e">
        <f t="shared" si="8"/>
        <v>#REF!</v>
      </c>
      <c r="X18" s="23" t="e">
        <f>X23+X24+X26+X27+X28+X29+X30+X19</f>
        <v>#REF!</v>
      </c>
      <c r="Y18" s="30">
        <f>Y19+Y22+Y23+Y24+Y25+Y26+Y27+Y28+Y30+Y21</f>
        <v>20020.81</v>
      </c>
      <c r="Z18" s="14">
        <f>Y18/B18*100</f>
        <v>1.7038987234042555</v>
      </c>
      <c r="AA18" s="14" t="e">
        <f t="shared" si="9"/>
        <v>#REF!</v>
      </c>
      <c r="AB18" s="14" t="e">
        <f>Y18/X18*100</f>
        <v>#REF!</v>
      </c>
      <c r="AC18" s="52" t="e">
        <f>AC19+AC21+AC22+AC23+AC24+AC26+AC27+AC28+AC29++AC30+AC20+#REF!</f>
        <v>#REF!</v>
      </c>
      <c r="AD18" s="14" t="e">
        <f t="shared" si="10"/>
        <v>#REF!</v>
      </c>
      <c r="AE18" s="14" t="e">
        <f>AC18/X18*100</f>
        <v>#REF!</v>
      </c>
      <c r="AF18" s="52" t="e">
        <f>AF19+AF23+AF24+AF25+AF26+AF28+AF30</f>
        <v>#REF!</v>
      </c>
      <c r="AG18" s="14" t="e">
        <f t="shared" si="11"/>
        <v>#REF!</v>
      </c>
      <c r="AH18" s="14" t="e">
        <f>AF18/X18*100</f>
        <v>#REF!</v>
      </c>
      <c r="AI18" s="55" t="e">
        <f>AI19+AI23+AI24+AI25+AI26+AI28+AI30</f>
        <v>#REF!</v>
      </c>
      <c r="AJ18" s="55" t="e">
        <f>AJ19+AJ23+AJ24+AJ25+AJ26+AJ28+AJ30+AJ27</f>
        <v>#REF!</v>
      </c>
      <c r="AK18" s="18" t="e">
        <f t="shared" si="12"/>
        <v>#REF!</v>
      </c>
      <c r="AL18" s="57" t="e">
        <f>AJ18/AI18*100</f>
        <v>#REF!</v>
      </c>
      <c r="AM18" s="47" t="e">
        <f>AM19+AM22+AM23+AM24+AM25+AM26+AM27+AM28+AM29+AM30</f>
        <v>#REF!</v>
      </c>
      <c r="AN18" s="13" t="e">
        <f t="shared" si="13"/>
        <v>#REF!</v>
      </c>
      <c r="AO18" s="13" t="e">
        <f>AM18/AI18*100</f>
        <v>#REF!</v>
      </c>
      <c r="AP18" s="47" t="e">
        <f>AP19+AP22+AP23+AP24+AP25+AP26++AP27+AP28+AP30</f>
        <v>#REF!</v>
      </c>
      <c r="AQ18" s="13" t="e">
        <f t="shared" si="14"/>
        <v>#REF!</v>
      </c>
      <c r="AR18" s="13" t="e">
        <f>AP18/AI18*100</f>
        <v>#REF!</v>
      </c>
      <c r="AS18" s="47" t="e">
        <f>AS19+AS22+AS23+AS24+AS25+AS26+AS27+AS28+AS29</f>
        <v>#REF!</v>
      </c>
      <c r="AT18" s="72">
        <f t="shared" si="15"/>
        <v>93.71829787234043</v>
      </c>
    </row>
    <row r="19" spans="1:46" ht="38.25">
      <c r="A19" s="8" t="s">
        <v>22</v>
      </c>
      <c r="B19" s="28">
        <f>B20</f>
        <v>0</v>
      </c>
      <c r="C19" s="28">
        <f>C20</f>
        <v>250000</v>
      </c>
      <c r="D19" s="28" t="e">
        <f>D20+#REF!+D21</f>
        <v>#REF!</v>
      </c>
      <c r="E19" s="36" t="e">
        <f t="shared" si="2"/>
        <v>#REF!</v>
      </c>
      <c r="F19" s="36" t="e">
        <f t="shared" si="3"/>
        <v>#REF!</v>
      </c>
      <c r="G19" s="28" t="e">
        <f>G20+#REF!</f>
        <v>#REF!</v>
      </c>
      <c r="H19" s="48" t="e">
        <f t="shared" si="16"/>
        <v>#REF!</v>
      </c>
      <c r="I19" s="48" t="e">
        <f>G19/C19*100</f>
        <v>#REF!</v>
      </c>
      <c r="J19" s="28">
        <f>172+172</f>
        <v>344</v>
      </c>
      <c r="K19" s="35" t="e">
        <f>K20+#REF!</f>
        <v>#REF!</v>
      </c>
      <c r="L19" s="36" t="e">
        <f t="shared" si="4"/>
        <v>#REF!</v>
      </c>
      <c r="M19" s="37" t="e">
        <f t="shared" si="5"/>
        <v>#REF!</v>
      </c>
      <c r="N19" s="35" t="e">
        <f>N20+#REF!</f>
        <v>#REF!</v>
      </c>
      <c r="O19" s="36" t="e">
        <f t="shared" si="6"/>
        <v>#REF!</v>
      </c>
      <c r="P19" s="36" t="e">
        <f>N19/J19*100</f>
        <v>#REF!</v>
      </c>
      <c r="Q19" s="35" t="e">
        <f>Q20+#REF!+Q21</f>
        <v>#REF!</v>
      </c>
      <c r="R19" s="36" t="e">
        <f t="shared" si="17"/>
        <v>#REF!</v>
      </c>
      <c r="S19" s="36" t="e">
        <f t="shared" si="18"/>
        <v>#REF!</v>
      </c>
      <c r="T19" s="41" t="e">
        <f>T20+#REF!</f>
        <v>#REF!</v>
      </c>
      <c r="U19" s="41">
        <v>546</v>
      </c>
      <c r="V19" s="42" t="e">
        <f t="shared" si="7"/>
        <v>#DIV/0!</v>
      </c>
      <c r="W19" s="42" t="e">
        <f t="shared" si="8"/>
        <v>#REF!</v>
      </c>
      <c r="X19" s="42" t="e">
        <f>X20+#REF!</f>
        <v>#REF!</v>
      </c>
      <c r="Y19" s="41">
        <v>0</v>
      </c>
      <c r="Z19" s="20"/>
      <c r="AA19" s="20" t="e">
        <f t="shared" si="9"/>
        <v>#REF!</v>
      </c>
      <c r="AB19" s="20"/>
      <c r="AC19" s="49"/>
      <c r="AD19" s="20"/>
      <c r="AE19" s="20"/>
      <c r="AF19" s="49" t="e">
        <f>AF20+#REF!</f>
        <v>#REF!</v>
      </c>
      <c r="AG19" s="20"/>
      <c r="AH19" s="20"/>
      <c r="AI19" s="49" t="e">
        <f>AI20+#REF!</f>
        <v>#REF!</v>
      </c>
      <c r="AJ19" s="49" t="e">
        <f>AJ20+#REF!</f>
        <v>#REF!</v>
      </c>
      <c r="AK19" s="18"/>
      <c r="AL19" s="57"/>
      <c r="AM19" s="47" t="e">
        <f>AM20+#REF!</f>
        <v>#REF!</v>
      </c>
      <c r="AN19" s="13"/>
      <c r="AO19" s="13"/>
      <c r="AP19" s="47" t="e">
        <f>AP20+#REF!+AP21</f>
        <v>#REF!</v>
      </c>
      <c r="AQ19" s="13"/>
      <c r="AR19" s="13"/>
      <c r="AS19" s="49" t="e">
        <f>AS20+#REF!</f>
        <v>#REF!</v>
      </c>
      <c r="AT19" s="72"/>
    </row>
    <row r="20" spans="1:46" ht="25.5">
      <c r="A20" s="8" t="s">
        <v>23</v>
      </c>
      <c r="B20" s="34">
        <v>0</v>
      </c>
      <c r="C20" s="31">
        <v>250000</v>
      </c>
      <c r="D20" s="31"/>
      <c r="E20" s="23" t="e">
        <f t="shared" si="2"/>
        <v>#DIV/0!</v>
      </c>
      <c r="F20" s="23">
        <f t="shared" si="3"/>
        <v>0</v>
      </c>
      <c r="G20" s="31"/>
      <c r="H20" s="24" t="e">
        <f t="shared" si="16"/>
        <v>#DIV/0!</v>
      </c>
      <c r="I20" s="24">
        <f>G20/C20*100</f>
        <v>0</v>
      </c>
      <c r="J20" s="31">
        <f>89+89</f>
        <v>178</v>
      </c>
      <c r="K20" s="31">
        <v>4</v>
      </c>
      <c r="L20" s="25" t="e">
        <f t="shared" si="4"/>
        <v>#DIV/0!</v>
      </c>
      <c r="M20" s="26">
        <f t="shared" si="5"/>
        <v>2.247191011235955</v>
      </c>
      <c r="N20" s="31">
        <v>60</v>
      </c>
      <c r="O20" s="25" t="e">
        <f t="shared" si="6"/>
        <v>#DIV/0!</v>
      </c>
      <c r="P20" s="25">
        <f>N20/J20*100</f>
        <v>33.70786516853933</v>
      </c>
      <c r="Q20" s="31">
        <v>125</v>
      </c>
      <c r="R20" s="25" t="e">
        <f t="shared" si="17"/>
        <v>#DIV/0!</v>
      </c>
      <c r="S20" s="25">
        <f t="shared" si="18"/>
        <v>70.2247191011236</v>
      </c>
      <c r="T20" s="31">
        <v>267</v>
      </c>
      <c r="U20" s="31">
        <v>163</v>
      </c>
      <c r="V20" s="25" t="e">
        <f t="shared" si="7"/>
        <v>#DIV/0!</v>
      </c>
      <c r="W20" s="25">
        <f t="shared" si="8"/>
        <v>61.04868913857678</v>
      </c>
      <c r="X20" s="25">
        <v>0</v>
      </c>
      <c r="Y20" s="31">
        <v>0</v>
      </c>
      <c r="Z20" s="13"/>
      <c r="AA20" s="13">
        <f t="shared" si="9"/>
        <v>0</v>
      </c>
      <c r="AB20" s="13"/>
      <c r="AC20" s="47">
        <v>5622.24</v>
      </c>
      <c r="AD20" s="13"/>
      <c r="AE20" s="13"/>
      <c r="AF20" s="47">
        <v>63278.21</v>
      </c>
      <c r="AG20" s="13"/>
      <c r="AH20" s="13"/>
      <c r="AI20" s="47"/>
      <c r="AJ20" s="47">
        <v>106487.36</v>
      </c>
      <c r="AK20" s="18"/>
      <c r="AL20" s="57"/>
      <c r="AM20" s="47">
        <v>126540</v>
      </c>
      <c r="AN20" s="13"/>
      <c r="AO20" s="13"/>
      <c r="AP20" s="47">
        <v>129903.68</v>
      </c>
      <c r="AQ20" s="13"/>
      <c r="AR20" s="13"/>
      <c r="AS20" s="47"/>
      <c r="AT20" s="72"/>
    </row>
    <row r="21" spans="1:46" ht="12.75">
      <c r="A21" s="8" t="s">
        <v>25</v>
      </c>
      <c r="B21" s="34">
        <v>0</v>
      </c>
      <c r="C21" s="31">
        <v>0</v>
      </c>
      <c r="D21" s="31">
        <v>54</v>
      </c>
      <c r="E21" s="23"/>
      <c r="F21" s="23"/>
      <c r="G21" s="31">
        <v>68</v>
      </c>
      <c r="H21" s="24"/>
      <c r="I21" s="24"/>
      <c r="J21" s="31"/>
      <c r="K21" s="31">
        <v>100</v>
      </c>
      <c r="L21" s="25"/>
      <c r="M21" s="26"/>
      <c r="N21" s="31">
        <v>100</v>
      </c>
      <c r="O21" s="25"/>
      <c r="P21" s="25"/>
      <c r="Q21" s="31">
        <v>101</v>
      </c>
      <c r="R21" s="25"/>
      <c r="S21" s="25"/>
      <c r="T21" s="31"/>
      <c r="U21" s="31">
        <v>103</v>
      </c>
      <c r="V21" s="25"/>
      <c r="W21" s="25"/>
      <c r="X21" s="25"/>
      <c r="Y21" s="31">
        <v>0</v>
      </c>
      <c r="Z21" s="13"/>
      <c r="AA21" s="13"/>
      <c r="AB21" s="13"/>
      <c r="AC21" s="47"/>
      <c r="AD21" s="13"/>
      <c r="AE21" s="13"/>
      <c r="AF21" s="47"/>
      <c r="AG21" s="13"/>
      <c r="AH21" s="13"/>
      <c r="AI21" s="47"/>
      <c r="AJ21" s="47"/>
      <c r="AK21" s="18"/>
      <c r="AL21" s="57"/>
      <c r="AM21" s="47"/>
      <c r="AN21" s="13"/>
      <c r="AO21" s="13"/>
      <c r="AP21" s="47"/>
      <c r="AQ21" s="13"/>
      <c r="AR21" s="13"/>
      <c r="AS21" s="47"/>
      <c r="AT21" s="72"/>
    </row>
    <row r="22" spans="1:46" ht="12.75">
      <c r="A22" s="8" t="s">
        <v>26</v>
      </c>
      <c r="B22" s="39">
        <v>0</v>
      </c>
      <c r="C22" s="31">
        <v>0</v>
      </c>
      <c r="D22" s="31"/>
      <c r="E22" s="23" t="e">
        <f t="shared" si="2"/>
        <v>#DIV/0!</v>
      </c>
      <c r="F22" s="23" t="e">
        <f t="shared" si="3"/>
        <v>#DIV/0!</v>
      </c>
      <c r="G22" s="31"/>
      <c r="H22" s="24" t="e">
        <f aca="true" t="shared" si="19" ref="H22:H31">G22/B22*100</f>
        <v>#DIV/0!</v>
      </c>
      <c r="I22" s="24" t="e">
        <f aca="true" t="shared" si="20" ref="I22:I31">G22/C22*100</f>
        <v>#DIV/0!</v>
      </c>
      <c r="J22" s="32">
        <v>16</v>
      </c>
      <c r="K22" s="32"/>
      <c r="L22" s="33" t="e">
        <f t="shared" si="4"/>
        <v>#DIV/0!</v>
      </c>
      <c r="M22" s="40">
        <f t="shared" si="5"/>
        <v>0</v>
      </c>
      <c r="N22" s="32"/>
      <c r="O22" s="33"/>
      <c r="P22" s="33"/>
      <c r="Q22" s="32"/>
      <c r="R22" s="33"/>
      <c r="S22" s="33"/>
      <c r="T22" s="31">
        <v>24</v>
      </c>
      <c r="U22" s="31">
        <v>30</v>
      </c>
      <c r="V22" s="25" t="e">
        <f t="shared" si="7"/>
        <v>#DIV/0!</v>
      </c>
      <c r="W22" s="25">
        <f t="shared" si="8"/>
        <v>125</v>
      </c>
      <c r="X22" s="25"/>
      <c r="Y22" s="31">
        <v>0</v>
      </c>
      <c r="Z22" s="13"/>
      <c r="AA22" s="13">
        <f t="shared" si="9"/>
        <v>0</v>
      </c>
      <c r="AB22" s="13"/>
      <c r="AC22" s="47"/>
      <c r="AD22" s="13"/>
      <c r="AE22" s="13"/>
      <c r="AF22" s="47"/>
      <c r="AG22" s="13"/>
      <c r="AH22" s="13"/>
      <c r="AI22" s="47"/>
      <c r="AJ22" s="47"/>
      <c r="AK22" s="18"/>
      <c r="AL22" s="57"/>
      <c r="AM22" s="47"/>
      <c r="AN22" s="13"/>
      <c r="AO22" s="13"/>
      <c r="AP22" s="47"/>
      <c r="AQ22" s="13"/>
      <c r="AR22" s="13"/>
      <c r="AS22" s="49"/>
      <c r="AT22" s="72"/>
    </row>
    <row r="23" spans="1:46" ht="25.5">
      <c r="A23" s="8" t="s">
        <v>27</v>
      </c>
      <c r="B23" s="39">
        <v>189000</v>
      </c>
      <c r="C23" s="41">
        <v>121500</v>
      </c>
      <c r="D23" s="41">
        <v>8</v>
      </c>
      <c r="E23" s="36">
        <f t="shared" si="2"/>
        <v>0</v>
      </c>
      <c r="F23" s="36">
        <f t="shared" si="3"/>
        <v>0</v>
      </c>
      <c r="G23" s="41">
        <v>11</v>
      </c>
      <c r="H23" s="48">
        <f t="shared" si="19"/>
        <v>0.005820105820105821</v>
      </c>
      <c r="I23" s="48">
        <f t="shared" si="20"/>
        <v>0.00905349794238683</v>
      </c>
      <c r="J23" s="41">
        <v>68</v>
      </c>
      <c r="K23" s="41">
        <v>32</v>
      </c>
      <c r="L23" s="42">
        <f t="shared" si="4"/>
        <v>0.016931216931216932</v>
      </c>
      <c r="M23" s="43">
        <f t="shared" si="5"/>
        <v>47.05882352941176</v>
      </c>
      <c r="N23" s="41">
        <v>54</v>
      </c>
      <c r="O23" s="42">
        <f t="shared" si="6"/>
        <v>0.028571428571428574</v>
      </c>
      <c r="P23" s="42">
        <f>N23/J23*100</f>
        <v>79.41176470588235</v>
      </c>
      <c r="Q23" s="41">
        <v>55</v>
      </c>
      <c r="R23" s="42">
        <f>Q23/B23*100</f>
        <v>0.0291005291005291</v>
      </c>
      <c r="S23" s="42">
        <f>Q23/J23*100</f>
        <v>80.88235294117648</v>
      </c>
      <c r="T23" s="41">
        <v>102</v>
      </c>
      <c r="U23" s="41">
        <v>83</v>
      </c>
      <c r="V23" s="42">
        <f t="shared" si="7"/>
        <v>0.043915343915343914</v>
      </c>
      <c r="W23" s="42">
        <f t="shared" si="8"/>
        <v>81.37254901960785</v>
      </c>
      <c r="X23" s="42">
        <v>25000</v>
      </c>
      <c r="Y23" s="41">
        <v>8931.1</v>
      </c>
      <c r="Z23" s="20">
        <f>Y23/B23*100</f>
        <v>4.725449735449735</v>
      </c>
      <c r="AA23" s="20">
        <f t="shared" si="9"/>
        <v>8755.980392156864</v>
      </c>
      <c r="AB23" s="20">
        <f>Y23/X23*100</f>
        <v>35.7244</v>
      </c>
      <c r="AC23" s="49">
        <v>12418.21</v>
      </c>
      <c r="AD23" s="20">
        <f t="shared" si="10"/>
        <v>6.570481481481481</v>
      </c>
      <c r="AE23" s="20">
        <f>AC23/X23*100</f>
        <v>49.672839999999994</v>
      </c>
      <c r="AF23" s="49">
        <v>14490.46</v>
      </c>
      <c r="AG23" s="20">
        <f t="shared" si="11"/>
        <v>7.666910052910053</v>
      </c>
      <c r="AH23" s="20">
        <f>AF23/X23*100</f>
        <v>57.961839999999995</v>
      </c>
      <c r="AI23" s="49">
        <v>79000</v>
      </c>
      <c r="AJ23" s="49">
        <v>42812.66</v>
      </c>
      <c r="AK23" s="18">
        <f t="shared" si="12"/>
        <v>22.65220105820106</v>
      </c>
      <c r="AL23" s="57">
        <f>AJ23/AI23*100</f>
        <v>54.19324050632912</v>
      </c>
      <c r="AM23" s="47">
        <v>45925</v>
      </c>
      <c r="AN23" s="13">
        <f t="shared" si="13"/>
        <v>24.298941798941797</v>
      </c>
      <c r="AO23" s="13">
        <f>AM23/AI23*100</f>
        <v>58.13291139240506</v>
      </c>
      <c r="AP23" s="47">
        <v>56984.57</v>
      </c>
      <c r="AQ23" s="13">
        <f t="shared" si="14"/>
        <v>30.150566137566138</v>
      </c>
      <c r="AR23" s="13">
        <f>AP23/AI23*100</f>
        <v>72.1323670886076</v>
      </c>
      <c r="AS23" s="49">
        <v>133000</v>
      </c>
      <c r="AT23" s="72">
        <f t="shared" si="15"/>
        <v>64.28571428571429</v>
      </c>
    </row>
    <row r="24" spans="1:46" ht="12.75">
      <c r="A24" s="8" t="s">
        <v>113</v>
      </c>
      <c r="B24" s="39">
        <v>0</v>
      </c>
      <c r="C24" s="41">
        <v>330000</v>
      </c>
      <c r="D24" s="41">
        <v>12</v>
      </c>
      <c r="E24" s="36" t="e">
        <f t="shared" si="2"/>
        <v>#DIV/0!</v>
      </c>
      <c r="F24" s="36">
        <f t="shared" si="3"/>
        <v>0</v>
      </c>
      <c r="G24" s="41">
        <v>12</v>
      </c>
      <c r="H24" s="48" t="e">
        <f t="shared" si="19"/>
        <v>#DIV/0!</v>
      </c>
      <c r="I24" s="48">
        <f t="shared" si="20"/>
        <v>0.0036363636363636364</v>
      </c>
      <c r="J24" s="41">
        <v>27</v>
      </c>
      <c r="K24" s="41">
        <v>12</v>
      </c>
      <c r="L24" s="42" t="e">
        <f t="shared" si="4"/>
        <v>#DIV/0!</v>
      </c>
      <c r="M24" s="43">
        <f t="shared" si="5"/>
        <v>44.44444444444444</v>
      </c>
      <c r="N24" s="41">
        <v>12</v>
      </c>
      <c r="O24" s="42" t="e">
        <f t="shared" si="6"/>
        <v>#DIV/0!</v>
      </c>
      <c r="P24" s="42">
        <f>N24/J24*100</f>
        <v>44.44444444444444</v>
      </c>
      <c r="Q24" s="41">
        <v>12</v>
      </c>
      <c r="R24" s="42" t="e">
        <f>Q24/B24*100</f>
        <v>#DIV/0!</v>
      </c>
      <c r="S24" s="42">
        <f>Q24/J24*100</f>
        <v>44.44444444444444</v>
      </c>
      <c r="T24" s="41">
        <v>41</v>
      </c>
      <c r="U24" s="41">
        <v>12</v>
      </c>
      <c r="V24" s="42" t="e">
        <f t="shared" si="7"/>
        <v>#DIV/0!</v>
      </c>
      <c r="W24" s="42">
        <f t="shared" si="8"/>
        <v>29.268292682926827</v>
      </c>
      <c r="X24" s="42"/>
      <c r="Y24" s="41">
        <v>0</v>
      </c>
      <c r="Z24" s="20"/>
      <c r="AA24" s="20">
        <f t="shared" si="9"/>
        <v>0</v>
      </c>
      <c r="AB24" s="20"/>
      <c r="AC24" s="49"/>
      <c r="AD24" s="20"/>
      <c r="AE24" s="20"/>
      <c r="AF24" s="49"/>
      <c r="AG24" s="20"/>
      <c r="AH24" s="20"/>
      <c r="AI24" s="49"/>
      <c r="AJ24" s="49">
        <v>330000</v>
      </c>
      <c r="AK24" s="18"/>
      <c r="AL24" s="57"/>
      <c r="AM24" s="47">
        <v>330000</v>
      </c>
      <c r="AN24" s="13"/>
      <c r="AO24" s="13"/>
      <c r="AP24" s="47">
        <v>330000</v>
      </c>
      <c r="AQ24" s="13"/>
      <c r="AR24" s="13"/>
      <c r="AS24" s="49"/>
      <c r="AT24" s="72"/>
    </row>
    <row r="25" spans="1:46" ht="12.75">
      <c r="A25" s="8" t="s">
        <v>31</v>
      </c>
      <c r="B25" s="39">
        <v>0</v>
      </c>
      <c r="C25" s="41">
        <v>0</v>
      </c>
      <c r="D25" s="41"/>
      <c r="E25" s="36" t="e">
        <f t="shared" si="2"/>
        <v>#DIV/0!</v>
      </c>
      <c r="F25" s="36" t="e">
        <f t="shared" si="3"/>
        <v>#DIV/0!</v>
      </c>
      <c r="G25" s="41"/>
      <c r="H25" s="48" t="e">
        <f t="shared" si="19"/>
        <v>#DIV/0!</v>
      </c>
      <c r="I25" s="48" t="e">
        <f t="shared" si="20"/>
        <v>#DIV/0!</v>
      </c>
      <c r="J25" s="41">
        <v>6</v>
      </c>
      <c r="K25" s="41"/>
      <c r="L25" s="42"/>
      <c r="M25" s="43"/>
      <c r="N25" s="41"/>
      <c r="O25" s="42" t="e">
        <f t="shared" si="6"/>
        <v>#DIV/0!</v>
      </c>
      <c r="P25" s="42">
        <f>N25/J25*100</f>
        <v>0</v>
      </c>
      <c r="Q25" s="41"/>
      <c r="R25" s="42"/>
      <c r="S25" s="42"/>
      <c r="T25" s="41">
        <v>9</v>
      </c>
      <c r="U25" s="41"/>
      <c r="V25" s="42" t="e">
        <f t="shared" si="7"/>
        <v>#DIV/0!</v>
      </c>
      <c r="W25" s="42">
        <f t="shared" si="8"/>
        <v>0</v>
      </c>
      <c r="X25" s="42"/>
      <c r="Y25" s="41"/>
      <c r="Z25" s="20"/>
      <c r="AA25" s="20">
        <f t="shared" si="9"/>
        <v>0</v>
      </c>
      <c r="AB25" s="20"/>
      <c r="AC25" s="49"/>
      <c r="AD25" s="20"/>
      <c r="AE25" s="20"/>
      <c r="AF25" s="49"/>
      <c r="AG25" s="20"/>
      <c r="AH25" s="20"/>
      <c r="AI25" s="49"/>
      <c r="AJ25" s="49"/>
      <c r="AK25" s="18"/>
      <c r="AL25" s="57"/>
      <c r="AM25" s="47"/>
      <c r="AN25" s="13"/>
      <c r="AO25" s="13"/>
      <c r="AP25" s="47"/>
      <c r="AQ25" s="13"/>
      <c r="AR25" s="13"/>
      <c r="AS25" s="49"/>
      <c r="AT25" s="72"/>
    </row>
    <row r="26" spans="1:46" ht="12.75">
      <c r="A26" s="8" t="s">
        <v>32</v>
      </c>
      <c r="B26" s="39">
        <v>986000</v>
      </c>
      <c r="C26" s="41">
        <v>399690</v>
      </c>
      <c r="D26" s="41">
        <v>106</v>
      </c>
      <c r="E26" s="36">
        <f t="shared" si="2"/>
        <v>0</v>
      </c>
      <c r="F26" s="36">
        <f t="shared" si="3"/>
        <v>0</v>
      </c>
      <c r="G26" s="41">
        <v>154</v>
      </c>
      <c r="H26" s="48">
        <f t="shared" si="19"/>
        <v>0.01561866125760649</v>
      </c>
      <c r="I26" s="48">
        <f t="shared" si="20"/>
        <v>0.03852986064199755</v>
      </c>
      <c r="J26" s="41">
        <f>212+212</f>
        <v>424</v>
      </c>
      <c r="K26" s="41">
        <v>202</v>
      </c>
      <c r="L26" s="42">
        <f t="shared" si="4"/>
        <v>0.0204868154158215</v>
      </c>
      <c r="M26" s="43">
        <f t="shared" si="5"/>
        <v>47.64150943396226</v>
      </c>
      <c r="N26" s="41">
        <v>253</v>
      </c>
      <c r="O26" s="42">
        <f t="shared" si="6"/>
        <v>0.02565922920892495</v>
      </c>
      <c r="P26" s="42">
        <f>N26/J26*100</f>
        <v>59.66981132075472</v>
      </c>
      <c r="Q26" s="41">
        <v>298</v>
      </c>
      <c r="R26" s="42">
        <f>Q26/B26*100</f>
        <v>0.030223123732251524</v>
      </c>
      <c r="S26" s="42">
        <f>Q26/J26*100</f>
        <v>70.28301886792453</v>
      </c>
      <c r="T26" s="41">
        <v>637</v>
      </c>
      <c r="U26" s="41">
        <v>332</v>
      </c>
      <c r="V26" s="42">
        <f t="shared" si="7"/>
        <v>0.033671399594320486</v>
      </c>
      <c r="W26" s="42">
        <f t="shared" si="8"/>
        <v>52.119309262166404</v>
      </c>
      <c r="X26" s="42">
        <v>245000</v>
      </c>
      <c r="Y26" s="41">
        <v>4300</v>
      </c>
      <c r="Z26" s="20">
        <f>Y26/B26*100</f>
        <v>0.43610547667342797</v>
      </c>
      <c r="AA26" s="20">
        <f t="shared" si="9"/>
        <v>675.039246467818</v>
      </c>
      <c r="AB26" s="20">
        <f>Y26/X26*100</f>
        <v>1.7551020408163265</v>
      </c>
      <c r="AC26" s="49">
        <v>15450</v>
      </c>
      <c r="AD26" s="20">
        <f t="shared" si="10"/>
        <v>1.5669371196754565</v>
      </c>
      <c r="AE26" s="20">
        <f>AC26/X26*100</f>
        <v>6.306122448979592</v>
      </c>
      <c r="AF26" s="49">
        <v>60467</v>
      </c>
      <c r="AG26" s="20">
        <f t="shared" si="11"/>
        <v>6.132555780933062</v>
      </c>
      <c r="AH26" s="20">
        <f>AF26/X26*100</f>
        <v>24.680408163265305</v>
      </c>
      <c r="AI26" s="49">
        <v>490000</v>
      </c>
      <c r="AJ26" s="49">
        <v>130036.06</v>
      </c>
      <c r="AK26" s="18">
        <f t="shared" si="12"/>
        <v>13.188241379310345</v>
      </c>
      <c r="AL26" s="57">
        <f>AJ26/AI26*100</f>
        <v>26.537971428571428</v>
      </c>
      <c r="AM26" s="47">
        <v>150161</v>
      </c>
      <c r="AN26" s="13">
        <f t="shared" si="13"/>
        <v>15.229310344827587</v>
      </c>
      <c r="AO26" s="13">
        <f>AM26/AI26*100</f>
        <v>30.645102040816326</v>
      </c>
      <c r="AP26" s="47">
        <v>199445.76</v>
      </c>
      <c r="AQ26" s="13">
        <f t="shared" si="14"/>
        <v>20.227764705882354</v>
      </c>
      <c r="AR26" s="13">
        <f>AP26/AI26*100</f>
        <v>40.703216326530615</v>
      </c>
      <c r="AS26" s="49">
        <v>738000</v>
      </c>
      <c r="AT26" s="72">
        <f t="shared" si="15"/>
        <v>40.53651115618661</v>
      </c>
    </row>
    <row r="27" spans="1:46" ht="12.75">
      <c r="A27" s="8" t="s">
        <v>33</v>
      </c>
      <c r="B27" s="39">
        <v>0</v>
      </c>
      <c r="C27" s="41">
        <v>0</v>
      </c>
      <c r="D27" s="41">
        <v>2</v>
      </c>
      <c r="E27" s="36" t="e">
        <f t="shared" si="2"/>
        <v>#DIV/0!</v>
      </c>
      <c r="F27" s="36" t="e">
        <f t="shared" si="3"/>
        <v>#DIV/0!</v>
      </c>
      <c r="G27" s="41">
        <v>10</v>
      </c>
      <c r="H27" s="48" t="e">
        <f t="shared" si="19"/>
        <v>#DIV/0!</v>
      </c>
      <c r="I27" s="48" t="e">
        <f t="shared" si="20"/>
        <v>#DIV/0!</v>
      </c>
      <c r="J27" s="41">
        <v>16</v>
      </c>
      <c r="K27" s="41">
        <v>10</v>
      </c>
      <c r="L27" s="42" t="e">
        <f t="shared" si="4"/>
        <v>#DIV/0!</v>
      </c>
      <c r="M27" s="43">
        <f t="shared" si="5"/>
        <v>62.5</v>
      </c>
      <c r="N27" s="41">
        <v>13</v>
      </c>
      <c r="O27" s="42" t="e">
        <f t="shared" si="6"/>
        <v>#DIV/0!</v>
      </c>
      <c r="P27" s="42">
        <f>N27/J27*100</f>
        <v>81.25</v>
      </c>
      <c r="Q27" s="41">
        <v>14</v>
      </c>
      <c r="R27" s="42" t="e">
        <f>Q27/B27*100</f>
        <v>#DIV/0!</v>
      </c>
      <c r="S27" s="42">
        <f>Q27/J27*100</f>
        <v>87.5</v>
      </c>
      <c r="T27" s="41">
        <v>24</v>
      </c>
      <c r="U27" s="41">
        <v>15</v>
      </c>
      <c r="V27" s="42" t="e">
        <f t="shared" si="7"/>
        <v>#DIV/0!</v>
      </c>
      <c r="W27" s="42">
        <f t="shared" si="8"/>
        <v>62.5</v>
      </c>
      <c r="X27" s="42">
        <v>0</v>
      </c>
      <c r="Y27" s="41">
        <v>0</v>
      </c>
      <c r="Z27" s="20"/>
      <c r="AA27" s="20">
        <f t="shared" si="9"/>
        <v>0</v>
      </c>
      <c r="AB27" s="20"/>
      <c r="AC27" s="49">
        <v>150</v>
      </c>
      <c r="AD27" s="20"/>
      <c r="AE27" s="20"/>
      <c r="AF27" s="49"/>
      <c r="AG27" s="20"/>
      <c r="AH27" s="20"/>
      <c r="AI27" s="49"/>
      <c r="AJ27" s="49">
        <v>76730.97</v>
      </c>
      <c r="AK27" s="18"/>
      <c r="AL27" s="57"/>
      <c r="AM27" s="47">
        <v>3950</v>
      </c>
      <c r="AN27" s="13"/>
      <c r="AO27" s="13"/>
      <c r="AP27" s="47">
        <v>92307.48</v>
      </c>
      <c r="AQ27" s="13"/>
      <c r="AR27" s="13"/>
      <c r="AS27" s="49"/>
      <c r="AT27" s="72"/>
    </row>
    <row r="28" spans="1:46" ht="12.75">
      <c r="A28" s="8" t="s">
        <v>110</v>
      </c>
      <c r="B28" s="39">
        <v>0</v>
      </c>
      <c r="C28" s="41"/>
      <c r="D28" s="41"/>
      <c r="E28" s="36"/>
      <c r="F28" s="36"/>
      <c r="G28" s="41"/>
      <c r="H28" s="48"/>
      <c r="I28" s="48"/>
      <c r="J28" s="41">
        <v>3</v>
      </c>
      <c r="K28" s="41"/>
      <c r="L28" s="42"/>
      <c r="M28" s="43"/>
      <c r="N28" s="41"/>
      <c r="O28" s="42"/>
      <c r="P28" s="42"/>
      <c r="Q28" s="41"/>
      <c r="R28" s="42"/>
      <c r="S28" s="42"/>
      <c r="T28" s="41">
        <v>10</v>
      </c>
      <c r="U28" s="41">
        <v>2</v>
      </c>
      <c r="V28" s="42" t="e">
        <f t="shared" si="7"/>
        <v>#DIV/0!</v>
      </c>
      <c r="W28" s="42">
        <f t="shared" si="8"/>
        <v>20</v>
      </c>
      <c r="X28" s="42"/>
      <c r="Y28" s="41">
        <v>0</v>
      </c>
      <c r="Z28" s="20"/>
      <c r="AA28" s="20">
        <f t="shared" si="9"/>
        <v>0</v>
      </c>
      <c r="AB28" s="20"/>
      <c r="AC28" s="49"/>
      <c r="AD28" s="20"/>
      <c r="AE28" s="20"/>
      <c r="AF28" s="49"/>
      <c r="AG28" s="20"/>
      <c r="AH28" s="20"/>
      <c r="AI28" s="49"/>
      <c r="AJ28" s="49"/>
      <c r="AK28" s="18"/>
      <c r="AL28" s="57"/>
      <c r="AM28" s="47"/>
      <c r="AN28" s="13"/>
      <c r="AO28" s="13"/>
      <c r="AP28" s="47"/>
      <c r="AQ28" s="13"/>
      <c r="AR28" s="13"/>
      <c r="AS28" s="49"/>
      <c r="AT28" s="72"/>
    </row>
    <row r="29" spans="1:46" ht="25.5">
      <c r="A29" s="8" t="s">
        <v>119</v>
      </c>
      <c r="B29" s="39"/>
      <c r="C29" s="41"/>
      <c r="D29" s="41"/>
      <c r="E29" s="36"/>
      <c r="F29" s="36"/>
      <c r="G29" s="41"/>
      <c r="H29" s="48"/>
      <c r="I29" s="48"/>
      <c r="J29" s="41"/>
      <c r="K29" s="41"/>
      <c r="L29" s="42"/>
      <c r="M29" s="43"/>
      <c r="N29" s="41"/>
      <c r="O29" s="42"/>
      <c r="P29" s="42"/>
      <c r="Q29" s="41"/>
      <c r="R29" s="42"/>
      <c r="S29" s="42"/>
      <c r="T29" s="41"/>
      <c r="U29" s="41"/>
      <c r="V29" s="42"/>
      <c r="W29" s="42"/>
      <c r="X29" s="42"/>
      <c r="Y29" s="41">
        <v>0</v>
      </c>
      <c r="Z29" s="20"/>
      <c r="AA29" s="20"/>
      <c r="AB29" s="20"/>
      <c r="AC29" s="49"/>
      <c r="AD29" s="20"/>
      <c r="AE29" s="20"/>
      <c r="AF29" s="49"/>
      <c r="AG29" s="20"/>
      <c r="AH29" s="20"/>
      <c r="AI29" s="49"/>
      <c r="AJ29" s="49"/>
      <c r="AK29" s="18"/>
      <c r="AL29" s="57"/>
      <c r="AM29" s="47"/>
      <c r="AN29" s="13"/>
      <c r="AO29" s="13"/>
      <c r="AP29" s="47"/>
      <c r="AQ29" s="13"/>
      <c r="AR29" s="13"/>
      <c r="AS29" s="49"/>
      <c r="AT29" s="72"/>
    </row>
    <row r="30" spans="1:46" ht="12.75">
      <c r="A30" s="8" t="s">
        <v>78</v>
      </c>
      <c r="B30" s="39"/>
      <c r="C30" s="41"/>
      <c r="D30" s="41"/>
      <c r="E30" s="36"/>
      <c r="F30" s="36"/>
      <c r="G30" s="41"/>
      <c r="H30" s="48"/>
      <c r="I30" s="48"/>
      <c r="J30" s="41"/>
      <c r="K30" s="41">
        <v>7</v>
      </c>
      <c r="L30" s="42"/>
      <c r="M30" s="43"/>
      <c r="N30" s="41">
        <v>4</v>
      </c>
      <c r="O30" s="42"/>
      <c r="P30" s="42"/>
      <c r="Q30" s="41">
        <v>30</v>
      </c>
      <c r="R30" s="42"/>
      <c r="S30" s="42"/>
      <c r="T30" s="41"/>
      <c r="U30" s="41"/>
      <c r="V30" s="42"/>
      <c r="W30" s="42"/>
      <c r="X30" s="42">
        <v>0</v>
      </c>
      <c r="Y30" s="41">
        <v>6789.71</v>
      </c>
      <c r="Z30" s="20"/>
      <c r="AA30" s="20"/>
      <c r="AB30" s="20"/>
      <c r="AC30" s="49">
        <v>28433.95</v>
      </c>
      <c r="AD30" s="20"/>
      <c r="AE30" s="20"/>
      <c r="AF30" s="49">
        <v>233437.75</v>
      </c>
      <c r="AG30" s="20"/>
      <c r="AH30" s="20"/>
      <c r="AI30" s="49"/>
      <c r="AJ30" s="49"/>
      <c r="AK30" s="18"/>
      <c r="AL30" s="57"/>
      <c r="AM30" s="47">
        <v>64589</v>
      </c>
      <c r="AN30" s="13"/>
      <c r="AO30" s="13"/>
      <c r="AP30" s="47"/>
      <c r="AQ30" s="13"/>
      <c r="AR30" s="13"/>
      <c r="AS30" s="49"/>
      <c r="AT30" s="72"/>
    </row>
    <row r="31" spans="1:46" ht="12.75">
      <c r="A31" s="8" t="s">
        <v>34</v>
      </c>
      <c r="B31" s="29">
        <f>B4+B18</f>
        <v>19193000</v>
      </c>
      <c r="C31" s="29">
        <f>C18+C4</f>
        <v>18056990</v>
      </c>
      <c r="D31" s="29" t="e">
        <f>D18+D4</f>
        <v>#REF!</v>
      </c>
      <c r="E31" s="23" t="e">
        <f t="shared" si="2"/>
        <v>#REF!</v>
      </c>
      <c r="F31" s="23" t="e">
        <f t="shared" si="3"/>
        <v>#REF!</v>
      </c>
      <c r="G31" s="29" t="e">
        <f>G18+G4</f>
        <v>#REF!</v>
      </c>
      <c r="H31" s="24" t="e">
        <f t="shared" si="19"/>
        <v>#REF!</v>
      </c>
      <c r="I31" s="24" t="e">
        <f t="shared" si="20"/>
        <v>#REF!</v>
      </c>
      <c r="J31" s="29">
        <v>11708</v>
      </c>
      <c r="K31" s="30" t="e">
        <f>K4+K18</f>
        <v>#REF!</v>
      </c>
      <c r="L31" s="23" t="e">
        <f t="shared" si="4"/>
        <v>#REF!</v>
      </c>
      <c r="M31" s="51" t="e">
        <f t="shared" si="5"/>
        <v>#REF!</v>
      </c>
      <c r="N31" s="30" t="e">
        <f>N18+N4</f>
        <v>#REF!</v>
      </c>
      <c r="O31" s="23" t="e">
        <f t="shared" si="6"/>
        <v>#REF!</v>
      </c>
      <c r="P31" s="23" t="e">
        <f>N31/J31*100</f>
        <v>#REF!</v>
      </c>
      <c r="Q31" s="35" t="e">
        <f>Q18+Q4</f>
        <v>#REF!</v>
      </c>
      <c r="R31" s="36" t="e">
        <f>Q31/B31*100</f>
        <v>#REF!</v>
      </c>
      <c r="S31" s="36" t="e">
        <f>Q31/J31*100</f>
        <v>#REF!</v>
      </c>
      <c r="T31" s="30">
        <v>18980</v>
      </c>
      <c r="U31" s="30">
        <f>U4+U18</f>
        <v>10120</v>
      </c>
      <c r="V31" s="23">
        <f t="shared" si="7"/>
        <v>0.052727556921794407</v>
      </c>
      <c r="W31" s="23">
        <f>U31/T31*100</f>
        <v>53.31928345626976</v>
      </c>
      <c r="X31" s="23" t="e">
        <f>X4+X18</f>
        <v>#REF!</v>
      </c>
      <c r="Y31" s="30">
        <f>Y18+Y4+Y29</f>
        <v>1030601.7100000001</v>
      </c>
      <c r="Z31" s="14">
        <f>Y31/B31*100</f>
        <v>5.369674933569531</v>
      </c>
      <c r="AA31" s="14">
        <f t="shared" si="9"/>
        <v>5429.935247629083</v>
      </c>
      <c r="AB31" s="14" t="e">
        <f aca="true" t="shared" si="21" ref="AB31:AB37">Y31/X31*100</f>
        <v>#REF!</v>
      </c>
      <c r="AC31" s="52" t="e">
        <f>AC4+AC18</f>
        <v>#REF!</v>
      </c>
      <c r="AD31" s="14" t="e">
        <f t="shared" si="10"/>
        <v>#REF!</v>
      </c>
      <c r="AE31" s="14" t="e">
        <f aca="true" t="shared" si="22" ref="AE31:AE37">AC31/X31*100</f>
        <v>#REF!</v>
      </c>
      <c r="AF31" s="52" t="e">
        <f>AF18+AF4</f>
        <v>#REF!</v>
      </c>
      <c r="AG31" s="14" t="e">
        <f t="shared" si="11"/>
        <v>#REF!</v>
      </c>
      <c r="AH31" s="14" t="e">
        <f aca="true" t="shared" si="23" ref="AH31:AH37">AF31/X31*100</f>
        <v>#REF!</v>
      </c>
      <c r="AI31" s="55" t="e">
        <f>AI18+AI4</f>
        <v>#REF!</v>
      </c>
      <c r="AJ31" s="55" t="e">
        <f>AJ18+AJ4</f>
        <v>#REF!</v>
      </c>
      <c r="AK31" s="18" t="e">
        <f t="shared" si="12"/>
        <v>#REF!</v>
      </c>
      <c r="AL31" s="57" t="e">
        <f>AJ31/AI31*100</f>
        <v>#REF!</v>
      </c>
      <c r="AM31" s="47" t="e">
        <f>AM18+AM4</f>
        <v>#REF!</v>
      </c>
      <c r="AN31" s="13" t="e">
        <f t="shared" si="13"/>
        <v>#REF!</v>
      </c>
      <c r="AO31" s="13" t="e">
        <f>AM31/AI31*100</f>
        <v>#REF!</v>
      </c>
      <c r="AP31" s="47" t="e">
        <f>AP18+AP4</f>
        <v>#REF!</v>
      </c>
      <c r="AQ31" s="13" t="e">
        <f t="shared" si="14"/>
        <v>#REF!</v>
      </c>
      <c r="AR31" s="13" t="e">
        <f>AP31/AI31*100</f>
        <v>#REF!</v>
      </c>
      <c r="AS31" s="47" t="e">
        <f>AS4+AS18</f>
        <v>#REF!</v>
      </c>
      <c r="AT31" s="72">
        <f t="shared" si="15"/>
        <v>94.08112332621268</v>
      </c>
    </row>
    <row r="32" spans="1:46" ht="25.5">
      <c r="A32" s="8" t="s">
        <v>35</v>
      </c>
      <c r="B32" s="29">
        <f>B33+B34+B35+B36</f>
        <v>4431811.03</v>
      </c>
      <c r="C32" s="29">
        <f aca="true" t="shared" si="24" ref="C32:AI32">C33+C34+C35+C36</f>
        <v>4623783</v>
      </c>
      <c r="D32" s="29">
        <f t="shared" si="24"/>
        <v>0</v>
      </c>
      <c r="E32" s="29">
        <f t="shared" si="24"/>
        <v>0</v>
      </c>
      <c r="F32" s="29">
        <f t="shared" si="24"/>
        <v>0</v>
      </c>
      <c r="G32" s="29">
        <f t="shared" si="24"/>
        <v>0</v>
      </c>
      <c r="H32" s="29">
        <f t="shared" si="24"/>
        <v>0</v>
      </c>
      <c r="I32" s="29">
        <f t="shared" si="24"/>
        <v>0</v>
      </c>
      <c r="J32" s="29">
        <f t="shared" si="24"/>
        <v>0</v>
      </c>
      <c r="K32" s="29">
        <f t="shared" si="24"/>
        <v>0</v>
      </c>
      <c r="L32" s="29">
        <f t="shared" si="24"/>
        <v>0</v>
      </c>
      <c r="M32" s="29">
        <f t="shared" si="24"/>
        <v>0</v>
      </c>
      <c r="N32" s="29">
        <f t="shared" si="24"/>
        <v>0</v>
      </c>
      <c r="O32" s="29">
        <f t="shared" si="24"/>
        <v>0</v>
      </c>
      <c r="P32" s="29">
        <f t="shared" si="24"/>
        <v>0</v>
      </c>
      <c r="Q32" s="29">
        <f t="shared" si="24"/>
        <v>0</v>
      </c>
      <c r="R32" s="29">
        <f t="shared" si="24"/>
        <v>0</v>
      </c>
      <c r="S32" s="29">
        <f t="shared" si="24"/>
        <v>0</v>
      </c>
      <c r="T32" s="29">
        <f t="shared" si="24"/>
        <v>0</v>
      </c>
      <c r="U32" s="29">
        <f t="shared" si="24"/>
        <v>0</v>
      </c>
      <c r="V32" s="29">
        <f t="shared" si="24"/>
        <v>0</v>
      </c>
      <c r="W32" s="29">
        <f t="shared" si="24"/>
        <v>0</v>
      </c>
      <c r="X32" s="29">
        <f t="shared" si="24"/>
        <v>783443</v>
      </c>
      <c r="Y32" s="29">
        <f t="shared" si="24"/>
        <v>130</v>
      </c>
      <c r="Z32" s="29">
        <f t="shared" si="24"/>
        <v>0</v>
      </c>
      <c r="AA32" s="29">
        <f t="shared" si="24"/>
        <v>0</v>
      </c>
      <c r="AB32" s="29">
        <f t="shared" si="24"/>
        <v>0.06565656565656566</v>
      </c>
      <c r="AC32" s="29">
        <f t="shared" si="24"/>
        <v>471121</v>
      </c>
      <c r="AD32" s="29" t="e">
        <f t="shared" si="24"/>
        <v>#DIV/0!</v>
      </c>
      <c r="AE32" s="29">
        <f t="shared" si="24"/>
        <v>256.7031226726944</v>
      </c>
      <c r="AF32" s="29">
        <f t="shared" si="24"/>
        <v>0</v>
      </c>
      <c r="AG32" s="29" t="e">
        <f t="shared" si="24"/>
        <v>#DIV/0!</v>
      </c>
      <c r="AH32" s="29">
        <f t="shared" si="24"/>
        <v>0</v>
      </c>
      <c r="AI32" s="56">
        <f t="shared" si="24"/>
        <v>0</v>
      </c>
      <c r="AJ32" s="56">
        <f>AJ33+AJ36</f>
        <v>1138422.13</v>
      </c>
      <c r="AK32" s="18">
        <f t="shared" si="12"/>
        <v>25.68751515562702</v>
      </c>
      <c r="AL32" s="57"/>
      <c r="AM32" s="47">
        <v>1448899</v>
      </c>
      <c r="AN32" s="13">
        <f t="shared" si="13"/>
        <v>32.69315839940043</v>
      </c>
      <c r="AO32" s="13"/>
      <c r="AP32" s="47">
        <f>AP33+AP36</f>
        <v>2206386.11</v>
      </c>
      <c r="AQ32" s="13">
        <f t="shared" si="14"/>
        <v>49.785202822603196</v>
      </c>
      <c r="AR32" s="13"/>
      <c r="AS32" s="47">
        <f>AS33+AS36</f>
        <v>2382527</v>
      </c>
      <c r="AT32" s="72">
        <f t="shared" si="15"/>
        <v>104.33168221073721</v>
      </c>
    </row>
    <row r="33" spans="1:46" ht="12.75">
      <c r="A33" s="8" t="s">
        <v>130</v>
      </c>
      <c r="B33" s="34">
        <v>2968172</v>
      </c>
      <c r="C33" s="31">
        <v>2873997</v>
      </c>
      <c r="D33" s="31"/>
      <c r="E33" s="23"/>
      <c r="F33" s="23"/>
      <c r="G33" s="31"/>
      <c r="H33" s="24"/>
      <c r="I33" s="24"/>
      <c r="J33" s="31"/>
      <c r="K33" s="31"/>
      <c r="L33" s="25"/>
      <c r="M33" s="26"/>
      <c r="N33" s="31"/>
      <c r="O33" s="25"/>
      <c r="P33" s="25"/>
      <c r="Q33" s="31"/>
      <c r="R33" s="25"/>
      <c r="S33" s="25"/>
      <c r="T33" s="31"/>
      <c r="U33" s="31"/>
      <c r="V33" s="25"/>
      <c r="W33" s="25"/>
      <c r="X33" s="25">
        <v>212000</v>
      </c>
      <c r="Y33" s="31">
        <v>0</v>
      </c>
      <c r="Z33" s="13"/>
      <c r="AA33" s="13"/>
      <c r="AB33" s="13">
        <f t="shared" si="21"/>
        <v>0</v>
      </c>
      <c r="AC33" s="47">
        <v>146796</v>
      </c>
      <c r="AD33" s="13">
        <f t="shared" si="10"/>
        <v>4.945670264391686</v>
      </c>
      <c r="AE33" s="13">
        <f t="shared" si="22"/>
        <v>69.2433962264151</v>
      </c>
      <c r="AF33" s="47"/>
      <c r="AG33" s="13">
        <f t="shared" si="11"/>
        <v>0</v>
      </c>
      <c r="AH33" s="13">
        <f t="shared" si="23"/>
        <v>0</v>
      </c>
      <c r="AI33" s="47"/>
      <c r="AJ33" s="47">
        <v>847510</v>
      </c>
      <c r="AK33" s="18">
        <f t="shared" si="12"/>
        <v>28.55326443346275</v>
      </c>
      <c r="AL33" s="57"/>
      <c r="AM33" s="47"/>
      <c r="AN33" s="13">
        <f t="shared" si="13"/>
        <v>0</v>
      </c>
      <c r="AO33" s="13"/>
      <c r="AP33" s="47">
        <v>1351814.19</v>
      </c>
      <c r="AQ33" s="13">
        <f t="shared" si="14"/>
        <v>45.54366087949081</v>
      </c>
      <c r="AR33" s="13"/>
      <c r="AS33" s="47">
        <v>1716329</v>
      </c>
      <c r="AT33" s="72">
        <f t="shared" si="15"/>
        <v>96.82717174072123</v>
      </c>
    </row>
    <row r="34" spans="1:46" ht="12.75">
      <c r="A34" s="8"/>
      <c r="B34" s="34"/>
      <c r="C34" s="31"/>
      <c r="D34" s="31"/>
      <c r="E34" s="23"/>
      <c r="F34" s="23"/>
      <c r="G34" s="31"/>
      <c r="H34" s="24"/>
      <c r="I34" s="24"/>
      <c r="J34" s="31"/>
      <c r="K34" s="31"/>
      <c r="L34" s="25"/>
      <c r="M34" s="26"/>
      <c r="N34" s="31"/>
      <c r="O34" s="25"/>
      <c r="P34" s="25"/>
      <c r="Q34" s="31"/>
      <c r="R34" s="25"/>
      <c r="S34" s="25"/>
      <c r="T34" s="31"/>
      <c r="U34" s="31"/>
      <c r="V34" s="25"/>
      <c r="W34" s="25"/>
      <c r="X34" s="25">
        <v>161443</v>
      </c>
      <c r="Y34" s="31"/>
      <c r="Z34" s="13"/>
      <c r="AA34" s="13"/>
      <c r="AB34" s="13">
        <f t="shared" si="21"/>
        <v>0</v>
      </c>
      <c r="AC34" s="47">
        <v>206878</v>
      </c>
      <c r="AD34" s="13" t="e">
        <f t="shared" si="10"/>
        <v>#DIV/0!</v>
      </c>
      <c r="AE34" s="13">
        <f t="shared" si="22"/>
        <v>128.14305977961263</v>
      </c>
      <c r="AF34" s="47"/>
      <c r="AG34" s="13" t="e">
        <f t="shared" si="11"/>
        <v>#DIV/0!</v>
      </c>
      <c r="AH34" s="13">
        <f t="shared" si="23"/>
        <v>0</v>
      </c>
      <c r="AI34" s="47"/>
      <c r="AJ34" s="47"/>
      <c r="AK34" s="18"/>
      <c r="AL34" s="57"/>
      <c r="AM34" s="47"/>
      <c r="AN34" s="13"/>
      <c r="AO34" s="13"/>
      <c r="AP34" s="47"/>
      <c r="AQ34" s="13"/>
      <c r="AR34" s="13"/>
      <c r="AS34" s="47"/>
      <c r="AT34" s="72"/>
    </row>
    <row r="35" spans="1:46" ht="12.75">
      <c r="A35" s="8"/>
      <c r="B35" s="34"/>
      <c r="C35" s="31"/>
      <c r="D35" s="31"/>
      <c r="E35" s="23"/>
      <c r="F35" s="23"/>
      <c r="G35" s="31"/>
      <c r="H35" s="24"/>
      <c r="I35" s="24"/>
      <c r="J35" s="31"/>
      <c r="K35" s="31"/>
      <c r="L35" s="25"/>
      <c r="M35" s="26"/>
      <c r="N35" s="31"/>
      <c r="O35" s="25"/>
      <c r="P35" s="25"/>
      <c r="Q35" s="31"/>
      <c r="R35" s="25"/>
      <c r="S35" s="25"/>
      <c r="T35" s="31"/>
      <c r="U35" s="31"/>
      <c r="V35" s="25"/>
      <c r="W35" s="25"/>
      <c r="X35" s="25">
        <v>198000</v>
      </c>
      <c r="Y35" s="31">
        <v>130</v>
      </c>
      <c r="Z35" s="13"/>
      <c r="AA35" s="13"/>
      <c r="AB35" s="13">
        <f t="shared" si="21"/>
        <v>0.06565656565656566</v>
      </c>
      <c r="AC35" s="47">
        <v>117447</v>
      </c>
      <c r="AD35" s="13" t="e">
        <f t="shared" si="10"/>
        <v>#DIV/0!</v>
      </c>
      <c r="AE35" s="13">
        <f t="shared" si="22"/>
        <v>59.31666666666666</v>
      </c>
      <c r="AF35" s="47"/>
      <c r="AG35" s="13" t="e">
        <f t="shared" si="11"/>
        <v>#DIV/0!</v>
      </c>
      <c r="AH35" s="13">
        <f t="shared" si="23"/>
        <v>0</v>
      </c>
      <c r="AI35" s="47"/>
      <c r="AJ35" s="47"/>
      <c r="AK35" s="18"/>
      <c r="AL35" s="57"/>
      <c r="AM35" s="47"/>
      <c r="AN35" s="13"/>
      <c r="AO35" s="13"/>
      <c r="AP35" s="47"/>
      <c r="AQ35" s="13"/>
      <c r="AR35" s="13"/>
      <c r="AS35" s="47"/>
      <c r="AT35" s="72"/>
    </row>
    <row r="36" spans="1:46" ht="25.5">
      <c r="A36" s="8" t="s">
        <v>120</v>
      </c>
      <c r="B36" s="34">
        <v>1463639.03</v>
      </c>
      <c r="C36" s="31">
        <v>1749786</v>
      </c>
      <c r="D36" s="31"/>
      <c r="E36" s="23"/>
      <c r="F36" s="23"/>
      <c r="G36" s="31"/>
      <c r="H36" s="24"/>
      <c r="I36" s="24"/>
      <c r="J36" s="31"/>
      <c r="K36" s="31"/>
      <c r="L36" s="25"/>
      <c r="M36" s="26"/>
      <c r="N36" s="31"/>
      <c r="O36" s="25"/>
      <c r="P36" s="25"/>
      <c r="Q36" s="31"/>
      <c r="R36" s="25"/>
      <c r="S36" s="25"/>
      <c r="T36" s="31"/>
      <c r="U36" s="31"/>
      <c r="V36" s="25"/>
      <c r="W36" s="25"/>
      <c r="X36" s="25">
        <v>212000</v>
      </c>
      <c r="Y36" s="31">
        <v>0</v>
      </c>
      <c r="Z36" s="13"/>
      <c r="AA36" s="13"/>
      <c r="AB36" s="13">
        <f t="shared" si="21"/>
        <v>0</v>
      </c>
      <c r="AC36" s="47"/>
      <c r="AD36" s="13">
        <f t="shared" si="10"/>
        <v>0</v>
      </c>
      <c r="AE36" s="13">
        <f t="shared" si="22"/>
        <v>0</v>
      </c>
      <c r="AF36" s="47"/>
      <c r="AG36" s="13">
        <f t="shared" si="11"/>
        <v>0</v>
      </c>
      <c r="AH36" s="13">
        <f t="shared" si="23"/>
        <v>0</v>
      </c>
      <c r="AI36" s="47"/>
      <c r="AJ36" s="47">
        <v>290912.13</v>
      </c>
      <c r="AK36" s="18">
        <f t="shared" si="12"/>
        <v>19.87594782847517</v>
      </c>
      <c r="AL36" s="57"/>
      <c r="AM36" s="47"/>
      <c r="AN36" s="13">
        <f t="shared" si="13"/>
        <v>0</v>
      </c>
      <c r="AO36" s="13"/>
      <c r="AP36" s="47">
        <v>854571.92</v>
      </c>
      <c r="AQ36" s="13">
        <f t="shared" si="14"/>
        <v>58.38679500095048</v>
      </c>
      <c r="AR36" s="13"/>
      <c r="AS36" s="47">
        <v>666198</v>
      </c>
      <c r="AT36" s="72">
        <f t="shared" si="15"/>
        <v>119.55037848368939</v>
      </c>
    </row>
    <row r="37" spans="1:46" ht="12.75">
      <c r="A37" s="8" t="s">
        <v>36</v>
      </c>
      <c r="B37" s="29">
        <f>B39+B41+B42+B43</f>
        <v>92828669</v>
      </c>
      <c r="C37" s="29">
        <f>C39+C42+C43+C41</f>
        <v>92828669</v>
      </c>
      <c r="D37" s="29">
        <f>D39+D42+D43+D41</f>
        <v>12881</v>
      </c>
      <c r="E37" s="23">
        <f t="shared" si="2"/>
        <v>0</v>
      </c>
      <c r="F37" s="23">
        <f t="shared" si="3"/>
        <v>0</v>
      </c>
      <c r="G37" s="29">
        <f>G39+G42+G43+G41</f>
        <v>20741</v>
      </c>
      <c r="H37" s="24">
        <f>G37/B37*100</f>
        <v>0.02234331292631159</v>
      </c>
      <c r="I37" s="24">
        <f>G37/C37*100</f>
        <v>0.02234331292631159</v>
      </c>
      <c r="J37" s="29">
        <v>40496</v>
      </c>
      <c r="K37" s="30">
        <v>27151</v>
      </c>
      <c r="L37" s="23">
        <f t="shared" si="4"/>
        <v>0.029248507268805072</v>
      </c>
      <c r="M37" s="51">
        <f t="shared" si="5"/>
        <v>67.04612801264322</v>
      </c>
      <c r="N37" s="30">
        <f>N39+N41+N42+N43</f>
        <v>33514</v>
      </c>
      <c r="O37" s="23">
        <f t="shared" si="6"/>
        <v>0.036103070701142985</v>
      </c>
      <c r="P37" s="23">
        <f>N37/J37*100</f>
        <v>82.75879099170288</v>
      </c>
      <c r="Q37" s="30">
        <f>Q39+Q41+Q42</f>
        <v>39639</v>
      </c>
      <c r="R37" s="23">
        <f>Q37/B37*100</f>
        <v>0.04270124782248036</v>
      </c>
      <c r="S37" s="23">
        <f>Q37/J37*100</f>
        <v>97.88374160410905</v>
      </c>
      <c r="T37" s="30">
        <v>62216</v>
      </c>
      <c r="U37" s="30">
        <v>45257</v>
      </c>
      <c r="V37" s="23">
        <f t="shared" si="7"/>
        <v>0.04875325746618213</v>
      </c>
      <c r="W37" s="23">
        <f t="shared" si="8"/>
        <v>72.74173845956025</v>
      </c>
      <c r="X37" s="23">
        <f>X39+X41+X42+X43</f>
        <v>24413499</v>
      </c>
      <c r="Y37" s="30">
        <f>Y39+Y41+Y42+Y43</f>
        <v>5748126</v>
      </c>
      <c r="Z37" s="14">
        <f>Y37/B37*100</f>
        <v>6.1921883206146155</v>
      </c>
      <c r="AA37" s="14">
        <f t="shared" si="9"/>
        <v>9238.983541211264</v>
      </c>
      <c r="AB37" s="14">
        <f t="shared" si="21"/>
        <v>23.544867534145762</v>
      </c>
      <c r="AC37" s="52">
        <f>AC39+AC41+AC42+AC43</f>
        <v>13016250.71</v>
      </c>
      <c r="AD37" s="14">
        <f t="shared" si="10"/>
        <v>14.02180043107157</v>
      </c>
      <c r="AE37" s="14">
        <f t="shared" si="22"/>
        <v>53.315793487856865</v>
      </c>
      <c r="AF37" s="52">
        <f>AF39+AF41+AF42+AF43</f>
        <v>25228243.02</v>
      </c>
      <c r="AG37" s="14">
        <f t="shared" si="11"/>
        <v>27.17721076018013</v>
      </c>
      <c r="AH37" s="14">
        <f t="shared" si="23"/>
        <v>103.33726853328153</v>
      </c>
      <c r="AI37" s="55">
        <f>AI39+AI41+AI42+AI43</f>
        <v>48923842</v>
      </c>
      <c r="AJ37" s="55">
        <f>AJ39+AJ41+AJ42+AJ43</f>
        <v>31898180.43</v>
      </c>
      <c r="AK37" s="18">
        <f t="shared" si="12"/>
        <v>34.36242356334981</v>
      </c>
      <c r="AL37" s="57">
        <f>AJ37/AI37*100</f>
        <v>65.1996636527442</v>
      </c>
      <c r="AM37" s="47">
        <f>AM39+AM41+AM42+AM43</f>
        <v>38658956</v>
      </c>
      <c r="AN37" s="13">
        <f t="shared" si="13"/>
        <v>41.645492083916444</v>
      </c>
      <c r="AO37" s="13">
        <f>AM37/AI37*100</f>
        <v>79.0186428939902</v>
      </c>
      <c r="AP37" s="47">
        <f>AP39+AP41+AP42+AP43</f>
        <v>47650080.019999996</v>
      </c>
      <c r="AQ37" s="13">
        <f t="shared" si="14"/>
        <v>51.33121107230353</v>
      </c>
      <c r="AR37" s="13">
        <f>AP37/AI37*100</f>
        <v>97.39643918398721</v>
      </c>
      <c r="AS37" s="47">
        <f>AS39+AS41+AS42+AS43</f>
        <v>67323442</v>
      </c>
      <c r="AT37" s="72">
        <f t="shared" si="15"/>
        <v>100</v>
      </c>
    </row>
    <row r="38" spans="1:46" ht="12.75">
      <c r="A38" s="8" t="s">
        <v>37</v>
      </c>
      <c r="B38" s="34"/>
      <c r="C38" s="31"/>
      <c r="D38" s="31"/>
      <c r="E38" s="23"/>
      <c r="F38" s="23"/>
      <c r="G38" s="31"/>
      <c r="H38" s="24"/>
      <c r="I38" s="24"/>
      <c r="J38" s="31"/>
      <c r="K38" s="31"/>
      <c r="L38" s="25"/>
      <c r="M38" s="26"/>
      <c r="N38" s="31"/>
      <c r="O38" s="25"/>
      <c r="P38" s="25"/>
      <c r="Q38" s="31"/>
      <c r="R38" s="25"/>
      <c r="S38" s="25"/>
      <c r="T38" s="31"/>
      <c r="U38" s="31"/>
      <c r="V38" s="25"/>
      <c r="W38" s="25"/>
      <c r="X38" s="25"/>
      <c r="Y38" s="31"/>
      <c r="Z38" s="13"/>
      <c r="AA38" s="13"/>
      <c r="AB38" s="13"/>
      <c r="AC38" s="47"/>
      <c r="AD38" s="13"/>
      <c r="AE38" s="13"/>
      <c r="AF38" s="47"/>
      <c r="AG38" s="13"/>
      <c r="AH38" s="13"/>
      <c r="AI38" s="47"/>
      <c r="AJ38" s="47"/>
      <c r="AK38" s="18"/>
      <c r="AL38" s="57"/>
      <c r="AM38" s="47"/>
      <c r="AN38" s="13"/>
      <c r="AO38" s="13"/>
      <c r="AP38" s="47"/>
      <c r="AQ38" s="13"/>
      <c r="AR38" s="13"/>
      <c r="AS38" s="47"/>
      <c r="AT38" s="72"/>
    </row>
    <row r="39" spans="1:46" ht="12.75">
      <c r="A39" s="8" t="s">
        <v>46</v>
      </c>
      <c r="B39" s="34">
        <v>32595369</v>
      </c>
      <c r="C39" s="31">
        <v>32595369</v>
      </c>
      <c r="D39" s="31">
        <v>7949</v>
      </c>
      <c r="E39" s="23">
        <f t="shared" si="2"/>
        <v>0</v>
      </c>
      <c r="F39" s="23">
        <f t="shared" si="3"/>
        <v>0</v>
      </c>
      <c r="G39" s="31">
        <v>11658</v>
      </c>
      <c r="H39" s="24">
        <f>G39/B39*100</f>
        <v>0.035765816917120954</v>
      </c>
      <c r="I39" s="24">
        <f>G39/C39*100</f>
        <v>0.035765816917120954</v>
      </c>
      <c r="J39" s="31">
        <v>19374</v>
      </c>
      <c r="K39" s="31">
        <v>13551</v>
      </c>
      <c r="L39" s="25">
        <f t="shared" si="4"/>
        <v>0.04157339037947384</v>
      </c>
      <c r="M39" s="26">
        <f t="shared" si="5"/>
        <v>69.94425518736452</v>
      </c>
      <c r="N39" s="31">
        <v>15665</v>
      </c>
      <c r="O39" s="25">
        <f t="shared" si="6"/>
        <v>0.04805897426717274</v>
      </c>
      <c r="P39" s="25">
        <f>N39/J39*100</f>
        <v>80.8557861050893</v>
      </c>
      <c r="Q39" s="31">
        <v>19374</v>
      </c>
      <c r="R39" s="25">
        <f>Q39/B39*100</f>
        <v>0.05943789131517425</v>
      </c>
      <c r="S39" s="25">
        <f>Q39/J39*100</f>
        <v>100</v>
      </c>
      <c r="T39" s="31">
        <v>23317</v>
      </c>
      <c r="U39" s="31">
        <v>21380</v>
      </c>
      <c r="V39" s="25">
        <f t="shared" si="7"/>
        <v>0.06559213979139183</v>
      </c>
      <c r="W39" s="25">
        <f t="shared" si="8"/>
        <v>91.69275635802204</v>
      </c>
      <c r="X39" s="25">
        <v>7186499</v>
      </c>
      <c r="Y39" s="31">
        <v>1843524</v>
      </c>
      <c r="Z39" s="13">
        <f>Y39/B39*100</f>
        <v>5.65578502884873</v>
      </c>
      <c r="AA39" s="13">
        <f t="shared" si="9"/>
        <v>7906.351588969422</v>
      </c>
      <c r="AB39" s="13">
        <f>Y39/X39*100</f>
        <v>25.65260219197136</v>
      </c>
      <c r="AC39" s="47">
        <v>4276015</v>
      </c>
      <c r="AD39" s="13">
        <f t="shared" si="10"/>
        <v>13.118473977085518</v>
      </c>
      <c r="AE39" s="13">
        <f>AC39/X39*100</f>
        <v>59.50066924103099</v>
      </c>
      <c r="AF39" s="47">
        <v>7546047.31</v>
      </c>
      <c r="AG39" s="13">
        <f t="shared" si="11"/>
        <v>23.150673060335656</v>
      </c>
      <c r="AH39" s="13">
        <f>AF39/X39*100</f>
        <v>105.0031080502481</v>
      </c>
      <c r="AI39" s="47">
        <v>16905842</v>
      </c>
      <c r="AJ39" s="47">
        <v>10198984.72</v>
      </c>
      <c r="AK39" s="18">
        <f t="shared" si="12"/>
        <v>31.289674063821764</v>
      </c>
      <c r="AL39" s="57">
        <f>AJ39/AI39*100</f>
        <v>60.32816774225147</v>
      </c>
      <c r="AM39" s="47">
        <v>13277759</v>
      </c>
      <c r="AN39" s="13">
        <f t="shared" si="13"/>
        <v>40.735108720505664</v>
      </c>
      <c r="AO39" s="13">
        <f>AM39/AI39*100</f>
        <v>78.53947174000562</v>
      </c>
      <c r="AP39" s="47">
        <v>17321884.31</v>
      </c>
      <c r="AQ39" s="13">
        <f t="shared" si="14"/>
        <v>53.14216356930949</v>
      </c>
      <c r="AR39" s="13">
        <f>AP39/AI39*100</f>
        <v>102.46093811831436</v>
      </c>
      <c r="AS39" s="47">
        <v>22978442</v>
      </c>
      <c r="AT39" s="72">
        <f t="shared" si="15"/>
        <v>100</v>
      </c>
    </row>
    <row r="40" spans="1:46" ht="12.75">
      <c r="A40" s="8" t="s">
        <v>38</v>
      </c>
      <c r="B40" s="34"/>
      <c r="C40" s="31"/>
      <c r="D40" s="31"/>
      <c r="E40" s="23"/>
      <c r="F40" s="23"/>
      <c r="G40" s="31"/>
      <c r="H40" s="24"/>
      <c r="I40" s="24"/>
      <c r="J40" s="31"/>
      <c r="K40" s="31"/>
      <c r="L40" s="25"/>
      <c r="M40" s="26"/>
      <c r="N40" s="31"/>
      <c r="O40" s="25"/>
      <c r="P40" s="25"/>
      <c r="Q40" s="31"/>
      <c r="R40" s="25"/>
      <c r="S40" s="25"/>
      <c r="T40" s="31"/>
      <c r="U40" s="31"/>
      <c r="V40" s="25"/>
      <c r="W40" s="25"/>
      <c r="X40" s="25"/>
      <c r="Y40" s="31"/>
      <c r="Z40" s="13"/>
      <c r="AA40" s="13"/>
      <c r="AB40" s="13"/>
      <c r="AC40" s="47"/>
      <c r="AD40" s="13"/>
      <c r="AE40" s="13"/>
      <c r="AF40" s="47"/>
      <c r="AG40" s="13"/>
      <c r="AH40" s="13"/>
      <c r="AI40" s="47"/>
      <c r="AJ40" s="47"/>
      <c r="AK40" s="18"/>
      <c r="AL40" s="57"/>
      <c r="AM40" s="47"/>
      <c r="AN40" s="13"/>
      <c r="AO40" s="13"/>
      <c r="AP40" s="47"/>
      <c r="AQ40" s="13"/>
      <c r="AR40" s="13"/>
      <c r="AS40" s="47"/>
      <c r="AT40" s="72"/>
    </row>
    <row r="41" spans="1:46" ht="25.5">
      <c r="A41" s="8" t="s">
        <v>47</v>
      </c>
      <c r="B41" s="34">
        <v>22274000</v>
      </c>
      <c r="C41" s="31">
        <v>22274000</v>
      </c>
      <c r="D41" s="31">
        <v>4293</v>
      </c>
      <c r="E41" s="23">
        <f t="shared" si="2"/>
        <v>0</v>
      </c>
      <c r="F41" s="23">
        <f t="shared" si="3"/>
        <v>0</v>
      </c>
      <c r="G41" s="31">
        <v>6439</v>
      </c>
      <c r="H41" s="24">
        <f>G41/B41*100</f>
        <v>0.028908144024423096</v>
      </c>
      <c r="I41" s="24">
        <f>G41/C41*100</f>
        <v>0.028908144024423096</v>
      </c>
      <c r="J41" s="31">
        <v>16566</v>
      </c>
      <c r="K41" s="31">
        <v>10615</v>
      </c>
      <c r="L41" s="25">
        <f t="shared" si="4"/>
        <v>0.04765646044715812</v>
      </c>
      <c r="M41" s="26">
        <f t="shared" si="5"/>
        <v>64.07702523240371</v>
      </c>
      <c r="N41" s="31">
        <v>13590</v>
      </c>
      <c r="O41" s="25">
        <f t="shared" si="6"/>
        <v>0.06101284008260753</v>
      </c>
      <c r="P41" s="25">
        <f>N41/J41*100</f>
        <v>82.035494386092</v>
      </c>
      <c r="Q41" s="31">
        <v>16566</v>
      </c>
      <c r="R41" s="25">
        <f>Q41/B41*100</f>
        <v>0.0743737092574302</v>
      </c>
      <c r="S41" s="25">
        <f>Q41/J41*100</f>
        <v>100</v>
      </c>
      <c r="T41" s="31">
        <v>25976</v>
      </c>
      <c r="U41" s="31">
        <v>19419</v>
      </c>
      <c r="V41" s="25">
        <f>U41/B41*100</f>
        <v>0.08718236508934184</v>
      </c>
      <c r="W41" s="25">
        <f>U41/T41*100</f>
        <v>74.75746843239914</v>
      </c>
      <c r="X41" s="25">
        <v>6005000</v>
      </c>
      <c r="Y41" s="31">
        <v>2003602</v>
      </c>
      <c r="Z41" s="13">
        <f>Y41/B41*100</f>
        <v>8.99525006734309</v>
      </c>
      <c r="AA41" s="13">
        <f t="shared" si="9"/>
        <v>7713.281490606714</v>
      </c>
      <c r="AB41" s="13">
        <f>Y41/X41*100</f>
        <v>33.3655620316403</v>
      </c>
      <c r="AC41" s="47">
        <v>4004000</v>
      </c>
      <c r="AD41" s="13">
        <f t="shared" si="10"/>
        <v>17.976115650534254</v>
      </c>
      <c r="AE41" s="13">
        <f>AC41/X41*100</f>
        <v>66.67776852622815</v>
      </c>
      <c r="AF41" s="47">
        <v>6005000</v>
      </c>
      <c r="AG41" s="13">
        <f t="shared" si="11"/>
        <v>26.959683936428124</v>
      </c>
      <c r="AH41" s="13">
        <f>AF41/X41*100</f>
        <v>100</v>
      </c>
      <c r="AI41" s="47">
        <v>12098000</v>
      </c>
      <c r="AJ41" s="47">
        <v>8036000</v>
      </c>
      <c r="AK41" s="18">
        <f t="shared" si="12"/>
        <v>36.0779384035198</v>
      </c>
      <c r="AL41" s="57">
        <f>AJ41/AI41*100</f>
        <v>66.42420234749545</v>
      </c>
      <c r="AM41" s="47">
        <v>10067000</v>
      </c>
      <c r="AN41" s="13">
        <f t="shared" si="13"/>
        <v>45.196192870611476</v>
      </c>
      <c r="AO41" s="13">
        <f>AM41/AI41*100</f>
        <v>83.21210117374773</v>
      </c>
      <c r="AP41" s="47">
        <v>12098000</v>
      </c>
      <c r="AQ41" s="13">
        <f t="shared" si="14"/>
        <v>54.31444733770315</v>
      </c>
      <c r="AR41" s="13">
        <f>AP41/AI41*100</f>
        <v>100</v>
      </c>
      <c r="AS41" s="47">
        <v>17230000</v>
      </c>
      <c r="AT41" s="72">
        <f t="shared" si="15"/>
        <v>100</v>
      </c>
    </row>
    <row r="42" spans="1:46" ht="12.75">
      <c r="A42" s="8" t="s">
        <v>48</v>
      </c>
      <c r="B42" s="34">
        <v>37959300</v>
      </c>
      <c r="C42" s="31">
        <v>37959300</v>
      </c>
      <c r="D42" s="31">
        <v>639</v>
      </c>
      <c r="E42" s="23">
        <f t="shared" si="2"/>
        <v>0</v>
      </c>
      <c r="F42" s="23">
        <f t="shared" si="3"/>
        <v>0</v>
      </c>
      <c r="G42" s="31">
        <v>1644</v>
      </c>
      <c r="H42" s="24">
        <f>G42/B42*100</f>
        <v>0.004330954469655658</v>
      </c>
      <c r="I42" s="24">
        <f>G42/C42*100</f>
        <v>0.004330954469655658</v>
      </c>
      <c r="J42" s="31">
        <f>1951+2605</f>
        <v>4556</v>
      </c>
      <c r="K42" s="31">
        <v>1985</v>
      </c>
      <c r="L42" s="25">
        <f t="shared" si="4"/>
        <v>0.005229285050040438</v>
      </c>
      <c r="M42" s="26">
        <f t="shared" si="5"/>
        <v>43.56892010535557</v>
      </c>
      <c r="N42" s="31">
        <v>3259</v>
      </c>
      <c r="O42" s="25">
        <f t="shared" si="6"/>
        <v>0.008585511323970674</v>
      </c>
      <c r="P42" s="25">
        <f>N42/J42*100</f>
        <v>71.53204565408254</v>
      </c>
      <c r="Q42" s="31">
        <v>3699</v>
      </c>
      <c r="R42" s="25">
        <f>Q42/B42*100</f>
        <v>0.009744647556725229</v>
      </c>
      <c r="S42" s="25">
        <f>Q42/J42*100</f>
        <v>81.18964003511853</v>
      </c>
      <c r="T42" s="31">
        <v>12923</v>
      </c>
      <c r="U42" s="31">
        <v>4458</v>
      </c>
      <c r="V42" s="25">
        <f t="shared" si="7"/>
        <v>0.011744157558226838</v>
      </c>
      <c r="W42" s="25">
        <f t="shared" si="8"/>
        <v>34.496633908535166</v>
      </c>
      <c r="X42" s="25">
        <v>11222000</v>
      </c>
      <c r="Y42" s="31">
        <v>1901000</v>
      </c>
      <c r="Z42" s="13">
        <f>Y42/B42*100</f>
        <v>5.007995405605477</v>
      </c>
      <c r="AA42" s="13">
        <f t="shared" si="9"/>
        <v>14710.20660837267</v>
      </c>
      <c r="AB42" s="13">
        <f>Y42/X42*100</f>
        <v>16.939939404740688</v>
      </c>
      <c r="AC42" s="47">
        <v>4736235.71</v>
      </c>
      <c r="AD42" s="13">
        <f t="shared" si="10"/>
        <v>12.477141859834086</v>
      </c>
      <c r="AE42" s="13">
        <f>AC42/X42*100</f>
        <v>42.20491632507574</v>
      </c>
      <c r="AF42" s="47">
        <v>11677195.71</v>
      </c>
      <c r="AG42" s="13">
        <f t="shared" si="11"/>
        <v>30.76241055551604</v>
      </c>
      <c r="AH42" s="13">
        <f>AF42/X42*100</f>
        <v>104.05627971841027</v>
      </c>
      <c r="AI42" s="47">
        <v>19920000</v>
      </c>
      <c r="AJ42" s="47">
        <v>13663195.71</v>
      </c>
      <c r="AK42" s="18">
        <f t="shared" si="12"/>
        <v>35.99433000608547</v>
      </c>
      <c r="AL42" s="57">
        <f>AJ42/AI42*100</f>
        <v>68.59033990963856</v>
      </c>
      <c r="AM42" s="47">
        <v>15314197</v>
      </c>
      <c r="AN42" s="13">
        <f t="shared" si="13"/>
        <v>40.343728677820714</v>
      </c>
      <c r="AO42" s="13">
        <f>AM42/AI42*100</f>
        <v>76.87849899598393</v>
      </c>
      <c r="AP42" s="47">
        <v>18230195.71</v>
      </c>
      <c r="AQ42" s="13">
        <f t="shared" si="14"/>
        <v>48.025637221971955</v>
      </c>
      <c r="AR42" s="13">
        <f>AP42/AI42*100</f>
        <v>91.51704673694779</v>
      </c>
      <c r="AS42" s="47">
        <v>27115000</v>
      </c>
      <c r="AT42" s="72">
        <f t="shared" si="15"/>
        <v>100</v>
      </c>
    </row>
    <row r="43" spans="1:46" ht="12.75">
      <c r="A43" s="8" t="s">
        <v>39</v>
      </c>
      <c r="B43" s="34">
        <v>0</v>
      </c>
      <c r="C43" s="31"/>
      <c r="D43" s="31"/>
      <c r="E43" s="23"/>
      <c r="F43" s="23"/>
      <c r="G43" s="31">
        <v>1000</v>
      </c>
      <c r="H43" s="24"/>
      <c r="I43" s="24"/>
      <c r="J43" s="31"/>
      <c r="K43" s="31">
        <v>1000</v>
      </c>
      <c r="L43" s="25"/>
      <c r="M43" s="26"/>
      <c r="N43" s="31">
        <v>1000</v>
      </c>
      <c r="O43" s="25"/>
      <c r="P43" s="25"/>
      <c r="Q43" s="31">
        <v>1000</v>
      </c>
      <c r="R43" s="25"/>
      <c r="S43" s="25"/>
      <c r="T43" s="31"/>
      <c r="U43" s="31">
        <v>1000</v>
      </c>
      <c r="V43" s="25"/>
      <c r="W43" s="25"/>
      <c r="X43" s="25"/>
      <c r="Y43" s="31">
        <v>0</v>
      </c>
      <c r="Z43" s="13"/>
      <c r="AA43" s="13"/>
      <c r="AB43" s="13"/>
      <c r="AC43" s="47"/>
      <c r="AD43" s="13"/>
      <c r="AE43" s="13"/>
      <c r="AF43" s="47"/>
      <c r="AG43" s="13"/>
      <c r="AH43" s="13"/>
      <c r="AI43" s="47"/>
      <c r="AJ43" s="47"/>
      <c r="AK43" s="18"/>
      <c r="AL43" s="57"/>
      <c r="AM43" s="47"/>
      <c r="AN43" s="13"/>
      <c r="AO43" s="13"/>
      <c r="AP43" s="47"/>
      <c r="AQ43" s="13"/>
      <c r="AR43" s="13"/>
      <c r="AS43" s="47"/>
      <c r="AT43" s="72"/>
    </row>
    <row r="44" spans="1:46" ht="12.75">
      <c r="A44" s="8" t="s">
        <v>40</v>
      </c>
      <c r="B44" s="29">
        <f>B37+B32+B31</f>
        <v>116453480.03</v>
      </c>
      <c r="C44" s="29">
        <f>C37+C32+C31</f>
        <v>115509442</v>
      </c>
      <c r="D44" s="29" t="e">
        <f>D37+D32+D31</f>
        <v>#REF!</v>
      </c>
      <c r="E44" s="23" t="e">
        <f t="shared" si="2"/>
        <v>#REF!</v>
      </c>
      <c r="F44" s="23" t="e">
        <f t="shared" si="3"/>
        <v>#REF!</v>
      </c>
      <c r="G44" s="29" t="e">
        <f>G37+G32+G31</f>
        <v>#REF!</v>
      </c>
      <c r="H44" s="24" t="e">
        <f>G44/B44*100</f>
        <v>#REF!</v>
      </c>
      <c r="I44" s="24" t="e">
        <f>G44/C44*100</f>
        <v>#REF!</v>
      </c>
      <c r="J44" s="29">
        <f>J37+J32+J31</f>
        <v>52204</v>
      </c>
      <c r="K44" s="30">
        <v>33071</v>
      </c>
      <c r="L44" s="23">
        <f t="shared" si="4"/>
        <v>0.028398464340851352</v>
      </c>
      <c r="M44" s="51">
        <f t="shared" si="5"/>
        <v>63.349551758485944</v>
      </c>
      <c r="N44" s="30" t="e">
        <f>N37+N32+N31</f>
        <v>#REF!</v>
      </c>
      <c r="O44" s="23" t="e">
        <f t="shared" si="6"/>
        <v>#REF!</v>
      </c>
      <c r="P44" s="23" t="e">
        <f>N44/J44*100</f>
        <v>#REF!</v>
      </c>
      <c r="Q44" s="30">
        <v>51026</v>
      </c>
      <c r="R44" s="23">
        <f>Q44/B44*100</f>
        <v>0.04381663818621393</v>
      </c>
      <c r="S44" s="23">
        <f>Q44/J44*100</f>
        <v>97.74346793349169</v>
      </c>
      <c r="T44" s="30">
        <f>T37+T31+T32</f>
        <v>81196</v>
      </c>
      <c r="U44" s="30">
        <f>U43+U37+U32+U31</f>
        <v>56377</v>
      </c>
      <c r="V44" s="23">
        <f t="shared" si="7"/>
        <v>0.04841160606404937</v>
      </c>
      <c r="W44" s="23">
        <f t="shared" si="8"/>
        <v>69.43322331149318</v>
      </c>
      <c r="X44" s="23" t="e">
        <f>X37+X31+X32</f>
        <v>#REF!</v>
      </c>
      <c r="Y44" s="30">
        <f>Y37+Y32+Y31</f>
        <v>6778857.71</v>
      </c>
      <c r="Z44" s="14">
        <f>Y44/B44*100</f>
        <v>5.821086418588499</v>
      </c>
      <c r="AA44" s="14">
        <f t="shared" si="9"/>
        <v>8348.7582023745</v>
      </c>
      <c r="AB44" s="14" t="e">
        <f>Y44/X44*100</f>
        <v>#REF!</v>
      </c>
      <c r="AC44" s="52" t="e">
        <f>AC31+AC32+AC37</f>
        <v>#REF!</v>
      </c>
      <c r="AD44" s="14" t="e">
        <f t="shared" si="10"/>
        <v>#REF!</v>
      </c>
      <c r="AE44" s="14" t="e">
        <f>AC44/X44*100</f>
        <v>#REF!</v>
      </c>
      <c r="AF44" s="52" t="e">
        <f>AF37+AF32+AF31</f>
        <v>#REF!</v>
      </c>
      <c r="AG44" s="14" t="e">
        <f t="shared" si="11"/>
        <v>#REF!</v>
      </c>
      <c r="AH44" s="14" t="e">
        <f>AF44/X44*100</f>
        <v>#REF!</v>
      </c>
      <c r="AI44" s="55" t="e">
        <f>AI37+AI32+AI31</f>
        <v>#REF!</v>
      </c>
      <c r="AJ44" s="55" t="e">
        <f>AJ37+AJ31+AJ32</f>
        <v>#REF!</v>
      </c>
      <c r="AK44" s="18" t="e">
        <f t="shared" si="12"/>
        <v>#REF!</v>
      </c>
      <c r="AL44" s="57" t="e">
        <f>AJ44/AI44*100</f>
        <v>#REF!</v>
      </c>
      <c r="AM44" s="47" t="e">
        <f>AM37+AM32+AM31</f>
        <v>#REF!</v>
      </c>
      <c r="AN44" s="13" t="e">
        <f t="shared" si="13"/>
        <v>#REF!</v>
      </c>
      <c r="AO44" s="13" t="e">
        <f>AM44/AI44*100</f>
        <v>#REF!</v>
      </c>
      <c r="AP44" s="47" t="e">
        <f>AP37+AP32+AP31</f>
        <v>#REF!</v>
      </c>
      <c r="AQ44" s="13" t="e">
        <f t="shared" si="14"/>
        <v>#REF!</v>
      </c>
      <c r="AR44" s="13" t="e">
        <f>AP44/AI44*100</f>
        <v>#REF!</v>
      </c>
      <c r="AS44" s="47" t="e">
        <f>AS37+AS32+AS31</f>
        <v>#REF!</v>
      </c>
      <c r="AT44" s="72">
        <f t="shared" si="15"/>
        <v>99.18934322121005</v>
      </c>
    </row>
  </sheetData>
  <sheetProtection/>
  <mergeCells count="32">
    <mergeCell ref="A2:A3"/>
    <mergeCell ref="B2:B3"/>
    <mergeCell ref="C2:C3"/>
    <mergeCell ref="D2:D3"/>
    <mergeCell ref="E2:F2"/>
    <mergeCell ref="H2:I2"/>
    <mergeCell ref="J2:J3"/>
    <mergeCell ref="K2:K3"/>
    <mergeCell ref="L2:M2"/>
    <mergeCell ref="N2:N3"/>
    <mergeCell ref="O2:P2"/>
    <mergeCell ref="Q2:Q3"/>
    <mergeCell ref="R2:S2"/>
    <mergeCell ref="T2:T3"/>
    <mergeCell ref="U2:U3"/>
    <mergeCell ref="V2:W2"/>
    <mergeCell ref="X2:X3"/>
    <mergeCell ref="Y2:Y3"/>
    <mergeCell ref="Z2:AB2"/>
    <mergeCell ref="AC2:AC3"/>
    <mergeCell ref="AD2:AE2"/>
    <mergeCell ref="AF2:AF3"/>
    <mergeCell ref="AG2:AH2"/>
    <mergeCell ref="AI2:AI3"/>
    <mergeCell ref="AS2:AS3"/>
    <mergeCell ref="AT2:AT3"/>
    <mergeCell ref="AJ2:AJ3"/>
    <mergeCell ref="AK2:AL2"/>
    <mergeCell ref="AM2:AM3"/>
    <mergeCell ref="AN2:AO2"/>
    <mergeCell ref="AP2:AP3"/>
    <mergeCell ref="AQ2:AR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H120"/>
    </sheetView>
  </sheetViews>
  <sheetFormatPr defaultColWidth="9.140625" defaultRowHeight="12.75"/>
  <cols>
    <col min="1" max="1" width="59.140625" style="1" customWidth="1"/>
    <col min="2" max="2" width="16.00390625" style="1" customWidth="1"/>
    <col min="3" max="3" width="10.7109375" style="0" hidden="1" customWidth="1"/>
    <col min="4" max="34" width="7.28125" style="0" hidden="1" customWidth="1"/>
    <col min="35" max="35" width="14.421875" style="0" hidden="1" customWidth="1"/>
    <col min="36" max="36" width="6.8515625" style="0" hidden="1" customWidth="1"/>
    <col min="37" max="41" width="7.28125" style="0" hidden="1" customWidth="1"/>
    <col min="42" max="42" width="14.00390625" style="0" hidden="1" customWidth="1"/>
    <col min="43" max="43" width="9.57421875" style="0" hidden="1" customWidth="1"/>
    <col min="44" max="44" width="12.28125" style="0" hidden="1" customWidth="1"/>
    <col min="45" max="45" width="12.8515625" style="0" hidden="1" customWidth="1"/>
    <col min="46" max="46" width="14.28125" style="0" hidden="1" customWidth="1"/>
    <col min="47" max="48" width="11.57421875" style="0" hidden="1" customWidth="1"/>
    <col min="49" max="49" width="12.8515625" style="0" hidden="1" customWidth="1"/>
    <col min="50" max="50" width="10.57421875" style="0" hidden="1" customWidth="1"/>
    <col min="51" max="51" width="10.421875" style="0" hidden="1" customWidth="1"/>
    <col min="52" max="52" width="13.57421875" style="0" hidden="1" customWidth="1"/>
    <col min="53" max="53" width="8.7109375" style="0" hidden="1" customWidth="1"/>
    <col min="54" max="54" width="8.28125" style="0" hidden="1" customWidth="1"/>
    <col min="55" max="55" width="13.57421875" style="82" hidden="1" customWidth="1"/>
    <col min="56" max="56" width="10.8515625" style="0" hidden="1" customWidth="1"/>
    <col min="57" max="57" width="14.7109375" style="0" hidden="1" customWidth="1"/>
    <col min="58" max="58" width="10.8515625" style="0" hidden="1" customWidth="1"/>
    <col min="59" max="59" width="14.8515625" style="0" customWidth="1"/>
    <col min="60" max="60" width="11.57421875" style="0" customWidth="1"/>
  </cols>
  <sheetData>
    <row r="1" spans="1:25" ht="30.75" customHeight="1">
      <c r="A1" s="153" t="s">
        <v>161</v>
      </c>
      <c r="B1" s="1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60" s="2" customFormat="1" ht="36.75" customHeight="1">
      <c r="A2" s="150" t="s">
        <v>0</v>
      </c>
      <c r="B2" s="150" t="s">
        <v>67</v>
      </c>
      <c r="C2" s="150" t="s">
        <v>69</v>
      </c>
      <c r="D2" s="150" t="s">
        <v>68</v>
      </c>
      <c r="E2" s="150" t="s">
        <v>1</v>
      </c>
      <c r="F2" s="147"/>
      <c r="G2" s="4" t="s">
        <v>71</v>
      </c>
      <c r="H2" s="147" t="s">
        <v>72</v>
      </c>
      <c r="I2" s="149"/>
      <c r="J2" s="143" t="s">
        <v>70</v>
      </c>
      <c r="K2" s="143" t="s">
        <v>76</v>
      </c>
      <c r="L2" s="147" t="s">
        <v>1</v>
      </c>
      <c r="M2" s="148"/>
      <c r="N2" s="150" t="s">
        <v>104</v>
      </c>
      <c r="O2" s="150" t="s">
        <v>1</v>
      </c>
      <c r="P2" s="150"/>
      <c r="Q2" s="143" t="s">
        <v>111</v>
      </c>
      <c r="R2" s="150" t="s">
        <v>1</v>
      </c>
      <c r="S2" s="150"/>
      <c r="T2" s="150" t="s">
        <v>115</v>
      </c>
      <c r="U2" s="150" t="s">
        <v>116</v>
      </c>
      <c r="V2" s="150" t="s">
        <v>117</v>
      </c>
      <c r="W2" s="150"/>
      <c r="X2" s="143" t="s">
        <v>122</v>
      </c>
      <c r="Y2" s="143" t="s">
        <v>121</v>
      </c>
      <c r="Z2" s="147" t="s">
        <v>117</v>
      </c>
      <c r="AA2" s="148"/>
      <c r="AB2" s="149"/>
      <c r="AC2" s="143" t="s">
        <v>125</v>
      </c>
      <c r="AD2" s="150" t="s">
        <v>117</v>
      </c>
      <c r="AE2" s="150"/>
      <c r="AF2" s="143" t="s">
        <v>126</v>
      </c>
      <c r="AG2" s="147" t="s">
        <v>117</v>
      </c>
      <c r="AH2" s="149"/>
      <c r="AI2" s="143" t="s">
        <v>128</v>
      </c>
      <c r="AJ2" s="143" t="s">
        <v>127</v>
      </c>
      <c r="AK2" s="147" t="s">
        <v>117</v>
      </c>
      <c r="AL2" s="148"/>
      <c r="AM2" s="143" t="s">
        <v>131</v>
      </c>
      <c r="AN2" s="147" t="s">
        <v>117</v>
      </c>
      <c r="AO2" s="149"/>
      <c r="AP2" s="143" t="s">
        <v>132</v>
      </c>
      <c r="AQ2" s="147" t="s">
        <v>117</v>
      </c>
      <c r="AR2" s="149"/>
      <c r="AS2" s="143" t="s">
        <v>135</v>
      </c>
      <c r="AT2" s="143" t="s">
        <v>136</v>
      </c>
      <c r="AU2" s="147" t="s">
        <v>117</v>
      </c>
      <c r="AV2" s="148"/>
      <c r="AW2" s="143" t="s">
        <v>138</v>
      </c>
      <c r="AX2" s="147" t="s">
        <v>117</v>
      </c>
      <c r="AY2" s="149"/>
      <c r="AZ2" s="143" t="s">
        <v>144</v>
      </c>
      <c r="BA2" s="147" t="s">
        <v>117</v>
      </c>
      <c r="BB2" s="149"/>
      <c r="BC2" s="151" t="s">
        <v>152</v>
      </c>
      <c r="BD2" s="143" t="s">
        <v>117</v>
      </c>
      <c r="BE2" s="143" t="s">
        <v>158</v>
      </c>
      <c r="BF2" s="143" t="s">
        <v>117</v>
      </c>
      <c r="BG2" s="143" t="s">
        <v>162</v>
      </c>
      <c r="BH2" s="143" t="s">
        <v>117</v>
      </c>
    </row>
    <row r="3" spans="1:60" s="2" customFormat="1" ht="38.25" customHeight="1">
      <c r="A3" s="150"/>
      <c r="B3" s="150"/>
      <c r="C3" s="150"/>
      <c r="D3" s="150"/>
      <c r="E3" s="5" t="s">
        <v>2</v>
      </c>
      <c r="F3" s="10" t="s">
        <v>3</v>
      </c>
      <c r="G3" s="4"/>
      <c r="H3" s="4" t="s">
        <v>73</v>
      </c>
      <c r="I3" s="4" t="s">
        <v>74</v>
      </c>
      <c r="J3" s="144"/>
      <c r="K3" s="144"/>
      <c r="L3" s="4" t="s">
        <v>73</v>
      </c>
      <c r="M3" s="15" t="s">
        <v>77</v>
      </c>
      <c r="N3" s="150"/>
      <c r="O3" s="4" t="s">
        <v>73</v>
      </c>
      <c r="P3" s="4" t="s">
        <v>77</v>
      </c>
      <c r="Q3" s="144"/>
      <c r="R3" s="4" t="s">
        <v>73</v>
      </c>
      <c r="S3" s="4" t="s">
        <v>112</v>
      </c>
      <c r="T3" s="150"/>
      <c r="U3" s="150"/>
      <c r="V3" s="4" t="s">
        <v>73</v>
      </c>
      <c r="W3" s="4" t="s">
        <v>118</v>
      </c>
      <c r="X3" s="144"/>
      <c r="Y3" s="144"/>
      <c r="Z3" s="4" t="s">
        <v>73</v>
      </c>
      <c r="AA3" s="4" t="s">
        <v>118</v>
      </c>
      <c r="AB3" s="4" t="s">
        <v>123</v>
      </c>
      <c r="AC3" s="144"/>
      <c r="AD3" s="4" t="s">
        <v>73</v>
      </c>
      <c r="AE3" s="4" t="s">
        <v>123</v>
      </c>
      <c r="AF3" s="144"/>
      <c r="AG3" s="4" t="s">
        <v>73</v>
      </c>
      <c r="AH3" s="4" t="s">
        <v>123</v>
      </c>
      <c r="AI3" s="144"/>
      <c r="AJ3" s="144"/>
      <c r="AK3" s="4" t="s">
        <v>73</v>
      </c>
      <c r="AL3" s="15" t="s">
        <v>129</v>
      </c>
      <c r="AM3" s="144"/>
      <c r="AN3" s="4" t="s">
        <v>73</v>
      </c>
      <c r="AO3" s="4" t="s">
        <v>129</v>
      </c>
      <c r="AP3" s="144"/>
      <c r="AQ3" s="4" t="s">
        <v>73</v>
      </c>
      <c r="AR3" s="4" t="s">
        <v>129</v>
      </c>
      <c r="AS3" s="144"/>
      <c r="AT3" s="144"/>
      <c r="AU3" s="4" t="s">
        <v>73</v>
      </c>
      <c r="AV3" s="15" t="s">
        <v>118</v>
      </c>
      <c r="AW3" s="144"/>
      <c r="AX3" s="4" t="s">
        <v>73</v>
      </c>
      <c r="AY3" s="4" t="s">
        <v>118</v>
      </c>
      <c r="AZ3" s="144"/>
      <c r="BA3" s="4" t="s">
        <v>73</v>
      </c>
      <c r="BB3" s="4" t="s">
        <v>118</v>
      </c>
      <c r="BC3" s="152"/>
      <c r="BD3" s="144"/>
      <c r="BE3" s="144"/>
      <c r="BF3" s="144"/>
      <c r="BG3" s="144"/>
      <c r="BH3" s="144"/>
    </row>
    <row r="4" spans="1:60" s="2" customFormat="1" ht="18.75" customHeight="1">
      <c r="A4" s="4" t="s">
        <v>7</v>
      </c>
      <c r="B4" s="23">
        <f>B5+B9+B12+B20</f>
        <v>18018000</v>
      </c>
      <c r="C4" s="23">
        <f aca="true" t="shared" si="0" ref="C4:BD4">C5+C9+C12+C20</f>
        <v>3931</v>
      </c>
      <c r="D4" s="23">
        <f t="shared" si="0"/>
        <v>1629</v>
      </c>
      <c r="E4" s="23">
        <f t="shared" si="0"/>
        <v>0</v>
      </c>
      <c r="F4" s="23">
        <f t="shared" si="0"/>
        <v>121.8</v>
      </c>
      <c r="G4" s="23">
        <f t="shared" si="0"/>
        <v>2784</v>
      </c>
      <c r="H4" s="23">
        <f t="shared" si="0"/>
        <v>0.05551643812502873</v>
      </c>
      <c r="I4" s="23">
        <f t="shared" si="0"/>
        <v>186.36005834418245</v>
      </c>
      <c r="J4" s="23">
        <f t="shared" si="0"/>
        <v>10680</v>
      </c>
      <c r="K4" s="23">
        <f t="shared" si="0"/>
        <v>4331</v>
      </c>
      <c r="L4" s="23">
        <f t="shared" si="0"/>
        <v>0.10839636228872142</v>
      </c>
      <c r="M4" s="23">
        <f t="shared" si="0"/>
        <v>190.1848613745026</v>
      </c>
      <c r="N4" s="23">
        <f t="shared" si="0"/>
        <v>5402</v>
      </c>
      <c r="O4" s="23">
        <f t="shared" si="0"/>
        <v>0.13278693016323312</v>
      </c>
      <c r="P4" s="23">
        <f t="shared" si="0"/>
        <v>226.14308136096795</v>
      </c>
      <c r="Q4" s="23">
        <f t="shared" si="0"/>
        <v>7204</v>
      </c>
      <c r="R4" s="23">
        <f t="shared" si="0"/>
        <v>0.318220659534998</v>
      </c>
      <c r="S4" s="23">
        <f t="shared" si="0"/>
        <v>443.30143638090095</v>
      </c>
      <c r="T4" s="23">
        <f t="shared" si="0"/>
        <v>17430</v>
      </c>
      <c r="U4" s="23">
        <f t="shared" si="0"/>
        <v>8898</v>
      </c>
      <c r="V4" s="23">
        <f t="shared" si="0"/>
        <v>0.3725883154871943</v>
      </c>
      <c r="W4" s="23">
        <f t="shared" si="0"/>
        <v>369.76635431990263</v>
      </c>
      <c r="X4" s="23">
        <f t="shared" si="0"/>
        <v>3387000</v>
      </c>
      <c r="Y4" s="23">
        <f t="shared" si="0"/>
        <v>1008766.6</v>
      </c>
      <c r="Z4" s="23">
        <f t="shared" si="0"/>
        <v>26.0804399413113</v>
      </c>
      <c r="AA4" s="23">
        <f t="shared" si="0"/>
        <v>50708.27539017459</v>
      </c>
      <c r="AB4" s="23">
        <f t="shared" si="0"/>
        <v>109.3362574300756</v>
      </c>
      <c r="AC4" s="23">
        <f t="shared" si="0"/>
        <v>1915344.7000000002</v>
      </c>
      <c r="AD4" s="23">
        <f t="shared" si="0"/>
        <v>45.34068441246913</v>
      </c>
      <c r="AE4" s="23">
        <f t="shared" si="0"/>
        <v>186.30077560443857</v>
      </c>
      <c r="AF4" s="23">
        <f t="shared" si="0"/>
        <v>2974107.9800000004</v>
      </c>
      <c r="AG4" s="23">
        <f t="shared" si="0"/>
        <v>99.4429821991022</v>
      </c>
      <c r="AH4" s="23">
        <f t="shared" si="0"/>
        <v>263.107483132971</v>
      </c>
      <c r="AI4" s="23">
        <f t="shared" si="0"/>
        <v>7790000</v>
      </c>
      <c r="AJ4" s="23">
        <f t="shared" si="0"/>
        <v>4486816.180000001</v>
      </c>
      <c r="AK4" s="23">
        <f t="shared" si="0"/>
        <v>196.0184154708375</v>
      </c>
      <c r="AL4" s="23">
        <f t="shared" si="0"/>
        <v>457.8266869584902</v>
      </c>
      <c r="AM4" s="23">
        <f t="shared" si="0"/>
        <v>5712632</v>
      </c>
      <c r="AN4" s="23">
        <f t="shared" si="0"/>
        <v>244.97395616114244</v>
      </c>
      <c r="AO4" s="23">
        <f t="shared" si="0"/>
        <v>584.666352428663</v>
      </c>
      <c r="AP4" s="23">
        <f t="shared" si="0"/>
        <v>6740918.52</v>
      </c>
      <c r="AQ4" s="23">
        <f t="shared" si="0"/>
        <v>296.1893544645813</v>
      </c>
      <c r="AR4" s="23">
        <f t="shared" si="0"/>
        <v>728.1266493382045</v>
      </c>
      <c r="AS4" s="23">
        <f t="shared" si="0"/>
        <v>12782000</v>
      </c>
      <c r="AT4" s="23">
        <f t="shared" si="0"/>
        <v>8601485.879999999</v>
      </c>
      <c r="AU4" s="23">
        <f t="shared" si="0"/>
        <v>398.64194416086747</v>
      </c>
      <c r="AV4" s="23">
        <f t="shared" si="0"/>
        <v>570.4848321395527</v>
      </c>
      <c r="AW4" s="23">
        <f t="shared" si="0"/>
        <v>9850125.219999999</v>
      </c>
      <c r="AX4" s="23">
        <f t="shared" si="0"/>
        <v>488.63401940541144</v>
      </c>
      <c r="AY4" s="23">
        <f t="shared" si="0"/>
        <v>711.0898179377523</v>
      </c>
      <c r="AZ4" s="23">
        <f t="shared" si="0"/>
        <v>11464815.720000003</v>
      </c>
      <c r="BA4" s="23">
        <f t="shared" si="0"/>
        <v>550.8711476139035</v>
      </c>
      <c r="BB4" s="23">
        <f t="shared" si="0"/>
        <v>817.9305769118238</v>
      </c>
      <c r="BC4" s="23">
        <f t="shared" si="0"/>
        <v>13758215.58</v>
      </c>
      <c r="BD4" s="23">
        <f t="shared" si="0"/>
        <v>604.3057077742075</v>
      </c>
      <c r="BE4" s="23">
        <f>BE5+BE9+BE12+BE20+BE21</f>
        <v>15692598.530000001</v>
      </c>
      <c r="BF4" s="13">
        <f>BE4/B4*100</f>
        <v>87.09400893550894</v>
      </c>
      <c r="BG4" s="61">
        <f>BG5+BG9+BG12+BG20+BG21</f>
        <v>17920460.72</v>
      </c>
      <c r="BH4" s="13">
        <f>BG4/B4*100</f>
        <v>99.45865645465645</v>
      </c>
    </row>
    <row r="5" spans="1:60" ht="12.75">
      <c r="A5" s="8" t="s">
        <v>4</v>
      </c>
      <c r="B5" s="28">
        <f>B6+B7</f>
        <v>14008000</v>
      </c>
      <c r="C5" s="28">
        <f aca="true" t="shared" si="1" ref="C5:BE5">C6+C7</f>
        <v>3580</v>
      </c>
      <c r="D5" s="28">
        <f t="shared" si="1"/>
        <v>1363</v>
      </c>
      <c r="E5" s="28">
        <f t="shared" si="1"/>
        <v>0</v>
      </c>
      <c r="F5" s="28">
        <f t="shared" si="1"/>
        <v>46.5</v>
      </c>
      <c r="G5" s="28">
        <f t="shared" si="1"/>
        <v>2422</v>
      </c>
      <c r="H5" s="28">
        <f t="shared" si="1"/>
        <v>0.022585992540406132</v>
      </c>
      <c r="I5" s="28">
        <f t="shared" si="1"/>
        <v>84.49177877429</v>
      </c>
      <c r="J5" s="28">
        <f t="shared" si="1"/>
        <v>7160</v>
      </c>
      <c r="K5" s="28">
        <f t="shared" si="1"/>
        <v>3520</v>
      </c>
      <c r="L5" s="28">
        <f t="shared" si="1"/>
        <v>0.04356779565233772</v>
      </c>
      <c r="M5" s="28">
        <f t="shared" si="1"/>
        <v>78.39592675635276</v>
      </c>
      <c r="N5" s="28">
        <f t="shared" si="1"/>
        <v>4493</v>
      </c>
      <c r="O5" s="28">
        <f t="shared" si="1"/>
        <v>0.050532720491278306</v>
      </c>
      <c r="P5" s="28">
        <f t="shared" si="1"/>
        <v>92.03101644245142</v>
      </c>
      <c r="Q5" s="28">
        <f t="shared" si="1"/>
        <v>5498</v>
      </c>
      <c r="R5" s="28">
        <f t="shared" si="1"/>
        <v>0.15483027540217761</v>
      </c>
      <c r="S5" s="28">
        <f t="shared" si="1"/>
        <v>259.76270553064273</v>
      </c>
      <c r="T5" s="28">
        <f t="shared" si="1"/>
        <v>10740</v>
      </c>
      <c r="U5" s="28">
        <f t="shared" si="1"/>
        <v>6811</v>
      </c>
      <c r="V5" s="28">
        <f t="shared" si="1"/>
        <v>0.1825999321855103</v>
      </c>
      <c r="W5" s="28">
        <f t="shared" si="1"/>
        <v>204.8206278026906</v>
      </c>
      <c r="X5" s="28">
        <f t="shared" si="1"/>
        <v>2947000</v>
      </c>
      <c r="Y5" s="28">
        <f t="shared" si="1"/>
        <v>711046</v>
      </c>
      <c r="Z5" s="28">
        <f t="shared" si="1"/>
        <v>7.374102550578307</v>
      </c>
      <c r="AA5" s="28">
        <f t="shared" si="1"/>
        <v>9052.452665670155</v>
      </c>
      <c r="AB5" s="28">
        <f t="shared" si="1"/>
        <v>24.098255853410247</v>
      </c>
      <c r="AC5" s="28">
        <f t="shared" si="1"/>
        <v>1510218.11</v>
      </c>
      <c r="AD5" s="28">
        <f t="shared" si="1"/>
        <v>14.842177572241269</v>
      </c>
      <c r="AE5" s="28">
        <f t="shared" si="1"/>
        <v>51.19381981676281</v>
      </c>
      <c r="AF5" s="28">
        <f t="shared" si="1"/>
        <v>2505351.8800000004</v>
      </c>
      <c r="AG5" s="28">
        <f t="shared" si="1"/>
        <v>58.3569656481935</v>
      </c>
      <c r="AH5" s="28">
        <f t="shared" si="1"/>
        <v>84.49097997964031</v>
      </c>
      <c r="AI5" s="28">
        <f t="shared" si="1"/>
        <v>6573000</v>
      </c>
      <c r="AJ5" s="28">
        <f t="shared" si="1"/>
        <v>3443728.7</v>
      </c>
      <c r="AK5" s="28">
        <f t="shared" si="1"/>
        <v>88.63195389368195</v>
      </c>
      <c r="AL5" s="28">
        <f t="shared" si="1"/>
        <v>255.27562017985065</v>
      </c>
      <c r="AM5" s="28">
        <f t="shared" si="1"/>
        <v>4443627</v>
      </c>
      <c r="AN5" s="28">
        <f t="shared" si="1"/>
        <v>110.54097615190446</v>
      </c>
      <c r="AO5" s="28">
        <f t="shared" si="1"/>
        <v>317.2706447187929</v>
      </c>
      <c r="AP5" s="28">
        <f t="shared" si="1"/>
        <v>5392828.42</v>
      </c>
      <c r="AQ5" s="28">
        <f t="shared" si="1"/>
        <v>149.06198483969408</v>
      </c>
      <c r="AR5" s="28">
        <f t="shared" si="1"/>
        <v>432.2948021262003</v>
      </c>
      <c r="AS5" s="28">
        <f t="shared" si="1"/>
        <v>10199000</v>
      </c>
      <c r="AT5" s="28">
        <f t="shared" si="1"/>
        <v>6527972.96</v>
      </c>
      <c r="AU5" s="28">
        <f t="shared" si="1"/>
        <v>175.1692895151264</v>
      </c>
      <c r="AV5" s="28">
        <f t="shared" si="1"/>
        <v>267.59524351351354</v>
      </c>
      <c r="AW5" s="28">
        <f t="shared" si="1"/>
        <v>7613452.359999999</v>
      </c>
      <c r="AX5" s="28">
        <f t="shared" si="1"/>
        <v>246.99693425008476</v>
      </c>
      <c r="AY5" s="28">
        <f t="shared" si="1"/>
        <v>379.724586007371</v>
      </c>
      <c r="AZ5" s="28">
        <f t="shared" si="1"/>
        <v>8692030.46</v>
      </c>
      <c r="BA5" s="28">
        <f t="shared" si="1"/>
        <v>254.71760783634105</v>
      </c>
      <c r="BB5" s="28">
        <f t="shared" si="1"/>
        <v>390.32486217444716</v>
      </c>
      <c r="BC5" s="28">
        <f t="shared" si="1"/>
        <v>10013059.75</v>
      </c>
      <c r="BD5" s="28">
        <f t="shared" si="1"/>
        <v>227.6455581697623</v>
      </c>
      <c r="BE5" s="28">
        <f t="shared" si="1"/>
        <v>11169054.71</v>
      </c>
      <c r="BF5" s="13">
        <f aca="true" t="shared" si="2" ref="BF5:BF67">BE5/B5*100</f>
        <v>79.73340027127357</v>
      </c>
      <c r="BG5" s="47">
        <f>BG6+BG7</f>
        <v>13366902.16</v>
      </c>
      <c r="BH5" s="13">
        <f aca="true" t="shared" si="3" ref="BH5:BH67">BG5/B5*100</f>
        <v>95.4233449457453</v>
      </c>
    </row>
    <row r="6" spans="1:60" ht="17.25" customHeight="1">
      <c r="A6" s="8" t="s">
        <v>5</v>
      </c>
      <c r="B6" s="34">
        <v>38000</v>
      </c>
      <c r="C6" s="31">
        <v>12</v>
      </c>
      <c r="D6" s="31">
        <v>1</v>
      </c>
      <c r="E6" s="23">
        <f>ROUND(D6/B6*100,1)</f>
        <v>0</v>
      </c>
      <c r="F6" s="23">
        <f>ROUND(D6/C6*100,1)</f>
        <v>8.3</v>
      </c>
      <c r="G6" s="31">
        <v>2</v>
      </c>
      <c r="H6" s="24">
        <f>G6/B6*100</f>
        <v>0.005263157894736842</v>
      </c>
      <c r="I6" s="24">
        <f>G6/C6*100</f>
        <v>16.666666666666664</v>
      </c>
      <c r="J6" s="31">
        <v>24</v>
      </c>
      <c r="K6" s="31">
        <v>7</v>
      </c>
      <c r="L6" s="25">
        <f>K6/B6*100</f>
        <v>0.01842105263157895</v>
      </c>
      <c r="M6" s="26">
        <f>K6/J6*100</f>
        <v>29.166666666666668</v>
      </c>
      <c r="N6" s="31">
        <v>7</v>
      </c>
      <c r="O6" s="25">
        <f>N6/B6*100</f>
        <v>0.01842105263157895</v>
      </c>
      <c r="P6" s="25">
        <f>N6/J6*100</f>
        <v>29.166666666666668</v>
      </c>
      <c r="Q6" s="31">
        <v>44</v>
      </c>
      <c r="R6" s="25">
        <f>Q6/B6*100</f>
        <v>0.11578947368421054</v>
      </c>
      <c r="S6" s="25">
        <f>Q6/J6*100</f>
        <v>183.33333333333331</v>
      </c>
      <c r="T6" s="31">
        <v>36</v>
      </c>
      <c r="U6" s="31">
        <v>51</v>
      </c>
      <c r="V6" s="25">
        <f aca="true" t="shared" si="4" ref="V6:V67">U6/B6*100</f>
        <v>0.13421052631578947</v>
      </c>
      <c r="W6" s="25">
        <f>U6/T6*100</f>
        <v>141.66666666666669</v>
      </c>
      <c r="X6" s="25">
        <v>0</v>
      </c>
      <c r="Y6" s="31">
        <v>870.4</v>
      </c>
      <c r="Z6" s="13">
        <f>Y6/B6*100</f>
        <v>2.290526315789474</v>
      </c>
      <c r="AA6" s="13">
        <f>Y6/T6*100</f>
        <v>2417.777777777778</v>
      </c>
      <c r="AB6" s="13"/>
      <c r="AC6" s="47">
        <v>1536.24</v>
      </c>
      <c r="AD6" s="13">
        <f>AC6/B6*100</f>
        <v>4.0427368421052625</v>
      </c>
      <c r="AE6" s="13"/>
      <c r="AF6" s="47">
        <v>15402.7</v>
      </c>
      <c r="AG6" s="13">
        <f>AF6/B6*100</f>
        <v>40.53342105263158</v>
      </c>
      <c r="AH6" s="13"/>
      <c r="AI6" s="47">
        <v>12000</v>
      </c>
      <c r="AJ6" s="47">
        <v>24379.12</v>
      </c>
      <c r="AK6" s="18">
        <f>AJ6/B6*100</f>
        <v>64.15557894736843</v>
      </c>
      <c r="AL6" s="57">
        <f>AJ6/AI6*100</f>
        <v>203.15933333333334</v>
      </c>
      <c r="AM6" s="47">
        <v>30000</v>
      </c>
      <c r="AN6" s="13">
        <f>AM6/B6*100</f>
        <v>78.94736842105263</v>
      </c>
      <c r="AO6" s="13">
        <f>AM6/AI6*100</f>
        <v>250</v>
      </c>
      <c r="AP6" s="47">
        <v>42088.93</v>
      </c>
      <c r="AQ6" s="13">
        <f>AP6/B6*100</f>
        <v>110.76034210526315</v>
      </c>
      <c r="AR6" s="13">
        <f>AP6/AI6*100</f>
        <v>350.74108333333334</v>
      </c>
      <c r="AS6" s="47">
        <v>24000</v>
      </c>
      <c r="AT6" s="47">
        <v>48940.62</v>
      </c>
      <c r="AU6" s="61">
        <f>AT6/B6*100</f>
        <v>128.7911052631579</v>
      </c>
      <c r="AV6" s="61">
        <f>AT6/AS6*100</f>
        <v>203.91925</v>
      </c>
      <c r="AW6" s="47">
        <v>73348.89</v>
      </c>
      <c r="AX6" s="13">
        <f>AW6/B6*100</f>
        <v>193.0233947368421</v>
      </c>
      <c r="AY6" s="13">
        <f>AW6/AS6*100</f>
        <v>305.62037499999997</v>
      </c>
      <c r="AZ6" s="47">
        <v>73348.89</v>
      </c>
      <c r="BA6" s="13">
        <f>AZ6/B6*100</f>
        <v>193.0233947368421</v>
      </c>
      <c r="BB6" s="13">
        <f>AZ6/AS6*100</f>
        <v>305.62037499999997</v>
      </c>
      <c r="BC6" s="47">
        <v>59430.3</v>
      </c>
      <c r="BD6" s="13">
        <f>BC6/B6*100</f>
        <v>156.39552631578948</v>
      </c>
      <c r="BE6" s="47">
        <v>61708.22</v>
      </c>
      <c r="BF6" s="13">
        <f t="shared" si="2"/>
        <v>162.39005263157895</v>
      </c>
      <c r="BG6" s="47">
        <v>56763.84</v>
      </c>
      <c r="BH6" s="13">
        <f t="shared" si="3"/>
        <v>149.3785263157895</v>
      </c>
    </row>
    <row r="7" spans="1:60" ht="12.75">
      <c r="A7" s="8" t="s">
        <v>6</v>
      </c>
      <c r="B7" s="34">
        <v>13970000</v>
      </c>
      <c r="C7" s="31">
        <v>3568</v>
      </c>
      <c r="D7" s="31">
        <v>1362</v>
      </c>
      <c r="E7" s="23">
        <f>ROUND(D7/B7*100,1)</f>
        <v>0</v>
      </c>
      <c r="F7" s="23">
        <f>ROUND(D7/C7*100,1)</f>
        <v>38.2</v>
      </c>
      <c r="G7" s="31">
        <v>2420</v>
      </c>
      <c r="H7" s="24">
        <f>G7/B7*100</f>
        <v>0.01732283464566929</v>
      </c>
      <c r="I7" s="24">
        <f>G7/C7*100</f>
        <v>67.82511210762333</v>
      </c>
      <c r="J7" s="31">
        <f>3568+3568</f>
        <v>7136</v>
      </c>
      <c r="K7" s="31">
        <v>3513</v>
      </c>
      <c r="L7" s="25">
        <f>K7/B7*100</f>
        <v>0.025146743020758765</v>
      </c>
      <c r="M7" s="26">
        <f>K7/J7*100</f>
        <v>49.2292600896861</v>
      </c>
      <c r="N7" s="31">
        <v>4486</v>
      </c>
      <c r="O7" s="25">
        <f>N7/B7*100</f>
        <v>0.03211166785969936</v>
      </c>
      <c r="P7" s="25">
        <f>N7/J7*100</f>
        <v>62.86434977578475</v>
      </c>
      <c r="Q7" s="31">
        <v>5454</v>
      </c>
      <c r="R7" s="25">
        <f>Q7/B7*100</f>
        <v>0.039040801717967075</v>
      </c>
      <c r="S7" s="25">
        <f>Q7/J7*100</f>
        <v>76.42937219730942</v>
      </c>
      <c r="T7" s="31">
        <v>10704</v>
      </c>
      <c r="U7" s="31">
        <v>6760</v>
      </c>
      <c r="V7" s="25">
        <f t="shared" si="4"/>
        <v>0.048389405869720827</v>
      </c>
      <c r="W7" s="25">
        <f>U7/T7*100</f>
        <v>63.153961136023916</v>
      </c>
      <c r="X7" s="25">
        <v>2947000</v>
      </c>
      <c r="Y7" s="31">
        <v>710175.6</v>
      </c>
      <c r="Z7" s="13">
        <f>Y7/B7*100</f>
        <v>5.083576234788833</v>
      </c>
      <c r="AA7" s="13">
        <f>Y7/T7*100</f>
        <v>6634.674887892376</v>
      </c>
      <c r="AB7" s="13">
        <f>Y7/X7*100</f>
        <v>24.098255853410247</v>
      </c>
      <c r="AC7" s="47">
        <v>1508681.87</v>
      </c>
      <c r="AD7" s="13">
        <f>AC7/B7*100</f>
        <v>10.799440730136006</v>
      </c>
      <c r="AE7" s="13">
        <f>AC7/X7*100</f>
        <v>51.19381981676281</v>
      </c>
      <c r="AF7" s="47">
        <v>2489949.18</v>
      </c>
      <c r="AG7" s="13">
        <f>AF7/B7*100</f>
        <v>17.82354459556192</v>
      </c>
      <c r="AH7" s="13">
        <f>AF7/X7*100</f>
        <v>84.49097997964031</v>
      </c>
      <c r="AI7" s="47">
        <v>6561000</v>
      </c>
      <c r="AJ7" s="47">
        <v>3419349.58</v>
      </c>
      <c r="AK7" s="18">
        <f>AJ7/B7*100</f>
        <v>24.476374946313527</v>
      </c>
      <c r="AL7" s="57">
        <f>AJ7/AI7*100</f>
        <v>52.1162868465173</v>
      </c>
      <c r="AM7" s="47">
        <v>4413627</v>
      </c>
      <c r="AN7" s="13">
        <f>AM7/B7*100</f>
        <v>31.593607730851826</v>
      </c>
      <c r="AO7" s="13">
        <f>AM7/AI7*100</f>
        <v>67.27064471879287</v>
      </c>
      <c r="AP7" s="47">
        <v>5350739.49</v>
      </c>
      <c r="AQ7" s="13">
        <f>AP7/B7*100</f>
        <v>38.30164273443092</v>
      </c>
      <c r="AR7" s="13">
        <f>AP7/AI7*100</f>
        <v>81.55371879286695</v>
      </c>
      <c r="AS7" s="47">
        <v>10175000</v>
      </c>
      <c r="AT7" s="47">
        <v>6479032.34</v>
      </c>
      <c r="AU7" s="61">
        <f>AT7/B7*100</f>
        <v>46.3781842519685</v>
      </c>
      <c r="AV7" s="61">
        <f>AT7/AS7*100</f>
        <v>63.675993513513504</v>
      </c>
      <c r="AW7" s="47">
        <v>7540103.47</v>
      </c>
      <c r="AX7" s="13">
        <f>AW7/B7*100</f>
        <v>53.97353951324266</v>
      </c>
      <c r="AY7" s="13">
        <f>AW7/AS7*100</f>
        <v>74.104211007371</v>
      </c>
      <c r="AZ7" s="47">
        <v>8618681.57</v>
      </c>
      <c r="BA7" s="13">
        <f>AZ7/B7*100</f>
        <v>61.69421309949893</v>
      </c>
      <c r="BB7" s="13">
        <f>AZ7/AS7*100</f>
        <v>84.70448717444718</v>
      </c>
      <c r="BC7" s="47">
        <v>9953629.45</v>
      </c>
      <c r="BD7" s="13">
        <f>BC7/B7*100</f>
        <v>71.2500318539728</v>
      </c>
      <c r="BE7" s="47">
        <v>11107346.49</v>
      </c>
      <c r="BF7" s="13">
        <f t="shared" si="2"/>
        <v>79.50856471009305</v>
      </c>
      <c r="BG7" s="47">
        <v>13310138.32</v>
      </c>
      <c r="BH7" s="13">
        <f t="shared" si="3"/>
        <v>95.27658067287044</v>
      </c>
    </row>
    <row r="8" spans="1:60" ht="12.75">
      <c r="A8" s="8"/>
      <c r="B8" s="34"/>
      <c r="C8" s="31"/>
      <c r="D8" s="31"/>
      <c r="E8" s="23"/>
      <c r="F8" s="23"/>
      <c r="G8" s="31"/>
      <c r="H8" s="24"/>
      <c r="I8" s="24"/>
      <c r="J8" s="31"/>
      <c r="K8" s="31"/>
      <c r="L8" s="25"/>
      <c r="M8" s="26"/>
      <c r="N8" s="31"/>
      <c r="O8" s="25"/>
      <c r="P8" s="25"/>
      <c r="Q8" s="31"/>
      <c r="R8" s="25"/>
      <c r="S8" s="25"/>
      <c r="T8" s="31"/>
      <c r="U8" s="31"/>
      <c r="V8" s="25"/>
      <c r="W8" s="25"/>
      <c r="X8" s="25"/>
      <c r="Y8" s="31"/>
      <c r="Z8" s="13"/>
      <c r="AA8" s="13"/>
      <c r="AB8" s="13"/>
      <c r="AC8" s="47"/>
      <c r="AD8" s="13"/>
      <c r="AE8" s="13"/>
      <c r="AF8" s="47"/>
      <c r="AG8" s="13"/>
      <c r="AH8" s="13"/>
      <c r="AI8" s="47"/>
      <c r="AJ8" s="47"/>
      <c r="AK8" s="18"/>
      <c r="AL8" s="57"/>
      <c r="AM8" s="47"/>
      <c r="AN8" s="13"/>
      <c r="AO8" s="13"/>
      <c r="AP8" s="47"/>
      <c r="AQ8" s="13"/>
      <c r="AR8" s="13"/>
      <c r="AS8" s="47"/>
      <c r="AT8" s="47"/>
      <c r="AU8" s="61"/>
      <c r="AV8" s="61"/>
      <c r="AW8" s="47"/>
      <c r="AX8" s="13"/>
      <c r="AY8" s="13"/>
      <c r="AZ8" s="47"/>
      <c r="BA8" s="13"/>
      <c r="BB8" s="13"/>
      <c r="BC8" s="47"/>
      <c r="BD8" s="13"/>
      <c r="BE8" s="47"/>
      <c r="BF8" s="13"/>
      <c r="BG8" s="47"/>
      <c r="BH8" s="13"/>
    </row>
    <row r="9" spans="1:60" ht="12.75">
      <c r="A9" s="8" t="s">
        <v>10</v>
      </c>
      <c r="B9" s="28">
        <f>B10+B11</f>
        <v>1632000</v>
      </c>
      <c r="C9" s="28">
        <f aca="true" t="shared" si="5" ref="C9:BE9">C10+C11</f>
        <v>240</v>
      </c>
      <c r="D9" s="28">
        <f t="shared" si="5"/>
        <v>164</v>
      </c>
      <c r="E9" s="28">
        <f t="shared" si="5"/>
        <v>0</v>
      </c>
      <c r="F9" s="28">
        <f t="shared" si="5"/>
        <v>68.3</v>
      </c>
      <c r="G9" s="28">
        <f t="shared" si="5"/>
        <v>172</v>
      </c>
      <c r="H9" s="28">
        <f t="shared" si="5"/>
        <v>0.010636982065553495</v>
      </c>
      <c r="I9" s="28">
        <f t="shared" si="5"/>
        <v>71.66666666666667</v>
      </c>
      <c r="J9" s="28">
        <f t="shared" si="5"/>
        <v>481</v>
      </c>
      <c r="K9" s="28">
        <f t="shared" si="5"/>
        <v>536</v>
      </c>
      <c r="L9" s="28">
        <f t="shared" si="5"/>
        <v>0.0326530612244898</v>
      </c>
      <c r="M9" s="28">
        <f t="shared" si="5"/>
        <v>109.77130977130977</v>
      </c>
      <c r="N9" s="28">
        <f t="shared" si="5"/>
        <v>553</v>
      </c>
      <c r="O9" s="28">
        <f t="shared" si="5"/>
        <v>0.03370439084724799</v>
      </c>
      <c r="P9" s="28">
        <f t="shared" si="5"/>
        <v>113.3056133056133</v>
      </c>
      <c r="Q9" s="28">
        <f t="shared" si="5"/>
        <v>557</v>
      </c>
      <c r="R9" s="28">
        <f t="shared" si="5"/>
        <v>0.0339517625231911</v>
      </c>
      <c r="S9" s="28">
        <f t="shared" si="5"/>
        <v>114.13721413721414</v>
      </c>
      <c r="T9" s="28">
        <f t="shared" si="5"/>
        <v>722</v>
      </c>
      <c r="U9" s="28">
        <f t="shared" si="5"/>
        <v>886</v>
      </c>
      <c r="V9" s="28">
        <f t="shared" si="5"/>
        <v>0.05392702535559679</v>
      </c>
      <c r="W9" s="28">
        <f t="shared" si="5"/>
        <v>120.77562326869807</v>
      </c>
      <c r="X9" s="28">
        <f t="shared" si="5"/>
        <v>354000</v>
      </c>
      <c r="Y9" s="28">
        <f t="shared" si="5"/>
        <v>296350.2</v>
      </c>
      <c r="Z9" s="28">
        <f t="shared" si="5"/>
        <v>18.32716141001855</v>
      </c>
      <c r="AA9" s="28">
        <f t="shared" si="5"/>
        <v>41045.73407202216</v>
      </c>
      <c r="AB9" s="28">
        <f t="shared" si="5"/>
        <v>83.71474576271187</v>
      </c>
      <c r="AC9" s="28">
        <f t="shared" si="5"/>
        <v>379114.25</v>
      </c>
      <c r="AD9" s="28">
        <f t="shared" si="5"/>
        <v>23.445531849103276</v>
      </c>
      <c r="AE9" s="28">
        <f t="shared" si="5"/>
        <v>107.0944209039548</v>
      </c>
      <c r="AF9" s="28">
        <f t="shared" si="5"/>
        <v>411516.12</v>
      </c>
      <c r="AG9" s="28">
        <f t="shared" si="5"/>
        <v>25.449358070500928</v>
      </c>
      <c r="AH9" s="28">
        <f t="shared" si="5"/>
        <v>116.24749152542373</v>
      </c>
      <c r="AI9" s="28">
        <f t="shared" si="5"/>
        <v>708000</v>
      </c>
      <c r="AJ9" s="28">
        <f t="shared" si="5"/>
        <v>897168.77</v>
      </c>
      <c r="AK9" s="28">
        <f t="shared" si="5"/>
        <v>70.6614205318491</v>
      </c>
      <c r="AL9" s="28">
        <f t="shared" si="5"/>
        <v>126.39417655367231</v>
      </c>
      <c r="AM9" s="28">
        <f t="shared" si="5"/>
        <v>990966</v>
      </c>
      <c r="AN9" s="28">
        <f t="shared" si="5"/>
        <v>76.46211502782931</v>
      </c>
      <c r="AO9" s="28">
        <f t="shared" si="5"/>
        <v>139.64237288135593</v>
      </c>
      <c r="AP9" s="28">
        <f t="shared" si="5"/>
        <v>1007703.42</v>
      </c>
      <c r="AQ9" s="28">
        <f t="shared" si="5"/>
        <v>77.49720593692022</v>
      </c>
      <c r="AR9" s="28">
        <f t="shared" si="5"/>
        <v>142.00641525423728</v>
      </c>
      <c r="AS9" s="28">
        <f t="shared" si="5"/>
        <v>1144000</v>
      </c>
      <c r="AT9" s="28">
        <f t="shared" si="5"/>
        <v>1590223.73</v>
      </c>
      <c r="AU9" s="28">
        <f t="shared" si="5"/>
        <v>131.36687507730363</v>
      </c>
      <c r="AV9" s="28">
        <f t="shared" si="5"/>
        <v>173.7415597874225</v>
      </c>
      <c r="AW9" s="28">
        <f t="shared" si="5"/>
        <v>1651144.58</v>
      </c>
      <c r="AX9" s="28">
        <f t="shared" si="5"/>
        <v>135.1343982683983</v>
      </c>
      <c r="AY9" s="28">
        <f t="shared" si="5"/>
        <v>179.13756067316208</v>
      </c>
      <c r="AZ9" s="28">
        <f t="shared" si="5"/>
        <v>1659665.9100000001</v>
      </c>
      <c r="BA9" s="28">
        <f t="shared" si="5"/>
        <v>135.66138218923936</v>
      </c>
      <c r="BB9" s="28">
        <f t="shared" si="5"/>
        <v>179.89232860938884</v>
      </c>
      <c r="BC9" s="28">
        <f t="shared" si="5"/>
        <v>2276977.53</v>
      </c>
      <c r="BD9" s="28">
        <f t="shared" si="5"/>
        <v>173.83773469387754</v>
      </c>
      <c r="BE9" s="28">
        <f t="shared" si="5"/>
        <v>2311174.02</v>
      </c>
      <c r="BF9" s="13">
        <f t="shared" si="2"/>
        <v>141.61605514705883</v>
      </c>
      <c r="BG9" s="47">
        <f>BG10+BG11</f>
        <v>2346337.8299999996</v>
      </c>
      <c r="BH9" s="13">
        <f t="shared" si="3"/>
        <v>143.77070036764704</v>
      </c>
    </row>
    <row r="10" spans="1:60" ht="25.5">
      <c r="A10" s="8" t="s">
        <v>8</v>
      </c>
      <c r="B10" s="34">
        <v>1617000</v>
      </c>
      <c r="C10" s="31">
        <v>240</v>
      </c>
      <c r="D10" s="31">
        <v>164</v>
      </c>
      <c r="E10" s="23">
        <f>ROUND(D10/B10*100,1)</f>
        <v>0</v>
      </c>
      <c r="F10" s="23">
        <f>ROUND(D10/C10*100,1)</f>
        <v>68.3</v>
      </c>
      <c r="G10" s="31">
        <v>172</v>
      </c>
      <c r="H10" s="24">
        <f>G10/B10*100</f>
        <v>0.010636982065553495</v>
      </c>
      <c r="I10" s="24">
        <f>G10/C10*100</f>
        <v>71.66666666666667</v>
      </c>
      <c r="J10" s="31">
        <v>481</v>
      </c>
      <c r="K10" s="31">
        <v>528</v>
      </c>
      <c r="L10" s="25">
        <f>K10/B10*100</f>
        <v>0.0326530612244898</v>
      </c>
      <c r="M10" s="26">
        <f>K10/J10*100</f>
        <v>109.77130977130977</v>
      </c>
      <c r="N10" s="31">
        <v>545</v>
      </c>
      <c r="O10" s="25">
        <f>N10/B10*100</f>
        <v>0.03370439084724799</v>
      </c>
      <c r="P10" s="25">
        <f>N10/J10*100</f>
        <v>113.3056133056133</v>
      </c>
      <c r="Q10" s="31">
        <v>549</v>
      </c>
      <c r="R10" s="25">
        <f>Q10/B10*100</f>
        <v>0.0339517625231911</v>
      </c>
      <c r="S10" s="25">
        <f>Q10/J10*100</f>
        <v>114.13721413721414</v>
      </c>
      <c r="T10" s="31">
        <v>722</v>
      </c>
      <c r="U10" s="31">
        <v>872</v>
      </c>
      <c r="V10" s="25">
        <f t="shared" si="4"/>
        <v>0.05392702535559679</v>
      </c>
      <c r="W10" s="25">
        <f>U10/T10*100</f>
        <v>120.77562326869807</v>
      </c>
      <c r="X10" s="25">
        <v>354000</v>
      </c>
      <c r="Y10" s="31">
        <v>296350.2</v>
      </c>
      <c r="Z10" s="13">
        <f>Y10/B10*100</f>
        <v>18.32716141001855</v>
      </c>
      <c r="AA10" s="13">
        <f>Y10/T10*100</f>
        <v>41045.73407202216</v>
      </c>
      <c r="AB10" s="13">
        <f>Y10/X10*100</f>
        <v>83.71474576271187</v>
      </c>
      <c r="AC10" s="47">
        <v>379114.25</v>
      </c>
      <c r="AD10" s="13">
        <f>AC10/B10*100</f>
        <v>23.445531849103276</v>
      </c>
      <c r="AE10" s="13">
        <f>AC10/X10*100</f>
        <v>107.0944209039548</v>
      </c>
      <c r="AF10" s="47">
        <v>411516.12</v>
      </c>
      <c r="AG10" s="13">
        <f>AF10/B10*100</f>
        <v>25.449358070500928</v>
      </c>
      <c r="AH10" s="13">
        <f>AF10/X10*100</f>
        <v>116.24749152542373</v>
      </c>
      <c r="AI10" s="47">
        <v>708000</v>
      </c>
      <c r="AJ10" s="47">
        <v>894870.77</v>
      </c>
      <c r="AK10" s="18">
        <f>AJ10/B10*100</f>
        <v>55.3414205318491</v>
      </c>
      <c r="AL10" s="57">
        <f>AJ10/AI10*100</f>
        <v>126.39417655367231</v>
      </c>
      <c r="AM10" s="47">
        <v>988668</v>
      </c>
      <c r="AN10" s="13">
        <f>AM10/B10*100</f>
        <v>61.14211502782931</v>
      </c>
      <c r="AO10" s="13">
        <f>AM10/AI10*100</f>
        <v>139.64237288135593</v>
      </c>
      <c r="AP10" s="47">
        <v>1005405.42</v>
      </c>
      <c r="AQ10" s="13">
        <f>AP10/B10*100</f>
        <v>62.177205936920224</v>
      </c>
      <c r="AR10" s="13">
        <f>AP10/AI10*100</f>
        <v>142.00641525423728</v>
      </c>
      <c r="AS10" s="47">
        <v>1129000</v>
      </c>
      <c r="AT10" s="47">
        <v>1585223.93</v>
      </c>
      <c r="AU10" s="61">
        <f>AT10/B10*100</f>
        <v>98.03487507730364</v>
      </c>
      <c r="AV10" s="61">
        <f>AT10/AS10*100</f>
        <v>140.4095597874225</v>
      </c>
      <c r="AW10" s="47">
        <v>1646144.78</v>
      </c>
      <c r="AX10" s="13">
        <f>AW10/B10*100</f>
        <v>101.80239826839828</v>
      </c>
      <c r="AY10" s="13">
        <f>AW10/AS10*100</f>
        <v>145.8055606731621</v>
      </c>
      <c r="AZ10" s="47">
        <v>1654666.11</v>
      </c>
      <c r="BA10" s="13">
        <f>AZ10/B10*100</f>
        <v>102.32938218923935</v>
      </c>
      <c r="BB10" s="13">
        <f>AZ10/AS10*100</f>
        <v>146.56032860938885</v>
      </c>
      <c r="BC10" s="47">
        <v>2271977.73</v>
      </c>
      <c r="BD10" s="13">
        <f>BC10/B10*100</f>
        <v>140.50573469387754</v>
      </c>
      <c r="BE10" s="47">
        <v>2306174.22</v>
      </c>
      <c r="BF10" s="13">
        <f t="shared" si="2"/>
        <v>142.62054545454546</v>
      </c>
      <c r="BG10" s="47">
        <v>2341278.03</v>
      </c>
      <c r="BH10" s="13">
        <f t="shared" si="3"/>
        <v>144.79146753246752</v>
      </c>
    </row>
    <row r="11" spans="1:60" ht="12.75">
      <c r="A11" s="8" t="s">
        <v>9</v>
      </c>
      <c r="B11" s="34">
        <v>15000</v>
      </c>
      <c r="C11" s="31">
        <v>0</v>
      </c>
      <c r="D11" s="31">
        <v>0</v>
      </c>
      <c r="E11" s="23"/>
      <c r="F11" s="23"/>
      <c r="G11" s="31"/>
      <c r="H11" s="24"/>
      <c r="I11" s="24"/>
      <c r="J11" s="31"/>
      <c r="K11" s="31">
        <v>8</v>
      </c>
      <c r="L11" s="25"/>
      <c r="M11" s="26"/>
      <c r="N11" s="31">
        <v>8</v>
      </c>
      <c r="O11" s="25"/>
      <c r="P11" s="25"/>
      <c r="Q11" s="31">
        <v>8</v>
      </c>
      <c r="R11" s="25"/>
      <c r="S11" s="25"/>
      <c r="T11" s="31"/>
      <c r="U11" s="31">
        <v>14</v>
      </c>
      <c r="V11" s="25"/>
      <c r="W11" s="25"/>
      <c r="X11" s="25"/>
      <c r="Y11" s="31">
        <v>0</v>
      </c>
      <c r="Z11" s="13"/>
      <c r="AA11" s="13"/>
      <c r="AB11" s="13"/>
      <c r="AC11" s="47"/>
      <c r="AD11" s="13">
        <f>AC11/B11*100</f>
        <v>0</v>
      </c>
      <c r="AE11" s="13"/>
      <c r="AF11" s="47"/>
      <c r="AG11" s="13">
        <f>AF11/B11*100</f>
        <v>0</v>
      </c>
      <c r="AH11" s="13"/>
      <c r="AI11" s="47"/>
      <c r="AJ11" s="47">
        <v>2298</v>
      </c>
      <c r="AK11" s="18">
        <f>AJ11/B11*100</f>
        <v>15.32</v>
      </c>
      <c r="AL11" s="57"/>
      <c r="AM11" s="47">
        <v>2298</v>
      </c>
      <c r="AN11" s="13">
        <f>AM11/B11*100</f>
        <v>15.32</v>
      </c>
      <c r="AO11" s="13"/>
      <c r="AP11" s="47">
        <v>2298</v>
      </c>
      <c r="AQ11" s="13">
        <f>AP11/B11*100</f>
        <v>15.32</v>
      </c>
      <c r="AR11" s="13"/>
      <c r="AS11" s="47">
        <v>15000</v>
      </c>
      <c r="AT11" s="47">
        <v>4999.8</v>
      </c>
      <c r="AU11" s="61">
        <f>AT11/B11*100</f>
        <v>33.332</v>
      </c>
      <c r="AV11" s="61">
        <f>AT11/AS11*100</f>
        <v>33.332</v>
      </c>
      <c r="AW11" s="47">
        <v>4999.8</v>
      </c>
      <c r="AX11" s="13">
        <f>AW11/B11*100</f>
        <v>33.332</v>
      </c>
      <c r="AY11" s="13">
        <f>AW11/AS11*100</f>
        <v>33.332</v>
      </c>
      <c r="AZ11" s="47">
        <v>4999.8</v>
      </c>
      <c r="BA11" s="13">
        <f>AZ11/B11*100</f>
        <v>33.332</v>
      </c>
      <c r="BB11" s="13">
        <f>AZ11/AS11*100</f>
        <v>33.332</v>
      </c>
      <c r="BC11" s="47">
        <v>4999.8</v>
      </c>
      <c r="BD11" s="13">
        <f>BC11/B11*100</f>
        <v>33.332</v>
      </c>
      <c r="BE11" s="47">
        <v>4999.8</v>
      </c>
      <c r="BF11" s="13">
        <f t="shared" si="2"/>
        <v>33.332</v>
      </c>
      <c r="BG11" s="47">
        <v>5059.8</v>
      </c>
      <c r="BH11" s="13">
        <f t="shared" si="3"/>
        <v>33.732</v>
      </c>
    </row>
    <row r="12" spans="1:60" ht="12.75">
      <c r="A12" s="8" t="s">
        <v>19</v>
      </c>
      <c r="B12" s="28">
        <f>SUM(B13:B15)</f>
        <v>2027000</v>
      </c>
      <c r="C12" s="28">
        <f aca="true" t="shared" si="6" ref="C12:BE12">SUM(C13:C15)</f>
        <v>31</v>
      </c>
      <c r="D12" s="28">
        <f t="shared" si="6"/>
        <v>99</v>
      </c>
      <c r="E12" s="28">
        <f t="shared" si="6"/>
        <v>0</v>
      </c>
      <c r="F12" s="28">
        <f t="shared" si="6"/>
        <v>3.2</v>
      </c>
      <c r="G12" s="28">
        <f t="shared" si="6"/>
        <v>171</v>
      </c>
      <c r="H12" s="28">
        <f t="shared" si="6"/>
        <v>0.016880358105963694</v>
      </c>
      <c r="I12" s="28">
        <f t="shared" si="6"/>
        <v>6.451612903225806</v>
      </c>
      <c r="J12" s="28">
        <f t="shared" si="6"/>
        <v>2879</v>
      </c>
      <c r="K12" s="28">
        <f t="shared" si="6"/>
        <v>248</v>
      </c>
      <c r="L12" s="28">
        <f t="shared" si="6"/>
        <v>0.02448319771958621</v>
      </c>
      <c r="M12" s="28">
        <f t="shared" si="6"/>
        <v>-14.857375153159964</v>
      </c>
      <c r="N12" s="28">
        <f t="shared" si="6"/>
        <v>284</v>
      </c>
      <c r="O12" s="28">
        <f t="shared" si="6"/>
        <v>0.028036998311886305</v>
      </c>
      <c r="P12" s="28">
        <f t="shared" si="6"/>
        <v>-24.193548387096776</v>
      </c>
      <c r="Q12" s="28">
        <f t="shared" si="6"/>
        <v>1063</v>
      </c>
      <c r="R12" s="28">
        <f t="shared" si="6"/>
        <v>0.10493719710820477</v>
      </c>
      <c r="S12" s="28">
        <f t="shared" si="6"/>
        <v>15.651516713044074</v>
      </c>
      <c r="T12" s="28">
        <f t="shared" si="6"/>
        <v>5728</v>
      </c>
      <c r="U12" s="28">
        <f t="shared" si="6"/>
        <v>1107</v>
      </c>
      <c r="V12" s="28">
        <f t="shared" si="6"/>
        <v>0.10928073116546046</v>
      </c>
      <c r="W12" s="28">
        <f t="shared" si="6"/>
        <v>5.003436581847295</v>
      </c>
      <c r="X12" s="28">
        <f t="shared" si="6"/>
        <v>0</v>
      </c>
      <c r="Y12" s="28">
        <f t="shared" si="6"/>
        <v>60.4</v>
      </c>
      <c r="Z12" s="28">
        <f t="shared" si="6"/>
        <v>0.0059566074950690336</v>
      </c>
      <c r="AA12" s="28">
        <f t="shared" si="6"/>
        <v>64.25531914893618</v>
      </c>
      <c r="AB12" s="28">
        <f t="shared" si="6"/>
        <v>0</v>
      </c>
      <c r="AC12" s="28">
        <f t="shared" si="6"/>
        <v>1921.56</v>
      </c>
      <c r="AD12" s="28">
        <f t="shared" si="6"/>
        <v>0.1895049056544994</v>
      </c>
      <c r="AE12" s="28">
        <f t="shared" si="6"/>
        <v>0</v>
      </c>
      <c r="AF12" s="28">
        <f t="shared" si="6"/>
        <v>3602.63</v>
      </c>
      <c r="AG12" s="28">
        <f t="shared" si="6"/>
        <v>0.35536218411148174</v>
      </c>
      <c r="AH12" s="28">
        <f t="shared" si="6"/>
        <v>0</v>
      </c>
      <c r="AI12" s="28">
        <f t="shared" si="6"/>
        <v>337000</v>
      </c>
      <c r="AJ12" s="28">
        <f t="shared" si="6"/>
        <v>26032.5</v>
      </c>
      <c r="AK12" s="28">
        <f t="shared" si="6"/>
        <v>2.5694256606910946</v>
      </c>
      <c r="AL12" s="28">
        <f t="shared" si="6"/>
        <v>6.455605341246291</v>
      </c>
      <c r="AM12" s="28">
        <f t="shared" si="6"/>
        <v>114092</v>
      </c>
      <c r="AN12" s="28">
        <f t="shared" si="6"/>
        <v>11.262317972861675</v>
      </c>
      <c r="AO12" s="28">
        <f t="shared" si="6"/>
        <v>32.4353115727003</v>
      </c>
      <c r="AP12" s="28">
        <f t="shared" si="6"/>
        <v>146873.06</v>
      </c>
      <c r="AQ12" s="28">
        <f t="shared" si="6"/>
        <v>14.498078217881542</v>
      </c>
      <c r="AR12" s="28">
        <f t="shared" si="6"/>
        <v>41.31751335311573</v>
      </c>
      <c r="AS12" s="28">
        <f t="shared" si="6"/>
        <v>1181000</v>
      </c>
      <c r="AT12" s="28">
        <f t="shared" si="6"/>
        <v>244826.39</v>
      </c>
      <c r="AU12" s="28">
        <f t="shared" si="6"/>
        <v>24.167659910317745</v>
      </c>
      <c r="AV12" s="28">
        <f t="shared" si="6"/>
        <v>36.72058697815157</v>
      </c>
      <c r="AW12" s="28">
        <f t="shared" si="6"/>
        <v>323922.02</v>
      </c>
      <c r="AX12" s="28">
        <f t="shared" si="6"/>
        <v>31.970988881230397</v>
      </c>
      <c r="AY12" s="28">
        <f t="shared" si="6"/>
        <v>50.82989606342072</v>
      </c>
      <c r="AZ12" s="28">
        <f t="shared" si="6"/>
        <v>841110.71</v>
      </c>
      <c r="BA12" s="28">
        <f t="shared" si="6"/>
        <v>82.99681855698407</v>
      </c>
      <c r="BB12" s="28">
        <f t="shared" si="6"/>
        <v>142.28368070163117</v>
      </c>
      <c r="BC12" s="28">
        <f t="shared" si="6"/>
        <v>1156970.8399999999</v>
      </c>
      <c r="BD12" s="28">
        <f t="shared" si="6"/>
        <v>114.15932089347359</v>
      </c>
      <c r="BE12" s="28">
        <f t="shared" si="6"/>
        <v>1360030.72</v>
      </c>
      <c r="BF12" s="13">
        <f t="shared" si="2"/>
        <v>67.09574346324617</v>
      </c>
      <c r="BG12" s="47">
        <f>BG13+BG14+BG15</f>
        <v>1526617.99</v>
      </c>
      <c r="BH12" s="13">
        <f t="shared" si="3"/>
        <v>75.3141583621115</v>
      </c>
    </row>
    <row r="13" spans="1:60" ht="12.75">
      <c r="A13" s="8" t="s">
        <v>11</v>
      </c>
      <c r="B13" s="34">
        <v>1014000</v>
      </c>
      <c r="C13" s="31">
        <v>31</v>
      </c>
      <c r="D13" s="31">
        <v>1</v>
      </c>
      <c r="E13" s="23">
        <f>ROUND(D13/B13*100,1)</f>
        <v>0</v>
      </c>
      <c r="F13" s="23">
        <f>ROUND(D13/C13*100,1)</f>
        <v>3.2</v>
      </c>
      <c r="G13" s="31">
        <v>2</v>
      </c>
      <c r="H13" s="24">
        <f>G13/B13*100</f>
        <v>0.00019723865877712034</v>
      </c>
      <c r="I13" s="24">
        <f>G13/C13*100</f>
        <v>6.451612903225806</v>
      </c>
      <c r="J13" s="31">
        <v>62</v>
      </c>
      <c r="K13" s="31">
        <v>-15</v>
      </c>
      <c r="L13" s="25">
        <f>K13/B13*100</f>
        <v>-0.0014792899408284023</v>
      </c>
      <c r="M13" s="26">
        <f>K13/J13*100</f>
        <v>-24.193548387096776</v>
      </c>
      <c r="N13" s="31">
        <v>-15</v>
      </c>
      <c r="O13" s="25">
        <f>N13/B13*100</f>
        <v>-0.0014792899408284023</v>
      </c>
      <c r="P13" s="25">
        <f>N13/J13*100</f>
        <v>-24.193548387096776</v>
      </c>
      <c r="Q13" s="31">
        <v>-14</v>
      </c>
      <c r="R13" s="25">
        <f>Q13/B13*100</f>
        <v>-0.0013806706114398422</v>
      </c>
      <c r="S13" s="25">
        <f>Q13/J13*100</f>
        <v>-22.58064516129032</v>
      </c>
      <c r="T13" s="31">
        <v>94</v>
      </c>
      <c r="U13" s="31">
        <v>-14</v>
      </c>
      <c r="V13" s="25">
        <f t="shared" si="4"/>
        <v>-0.0013806706114398422</v>
      </c>
      <c r="W13" s="25">
        <f>U13/T13*100</f>
        <v>-14.893617021276595</v>
      </c>
      <c r="X13" s="25">
        <v>0</v>
      </c>
      <c r="Y13" s="31">
        <v>60.4</v>
      </c>
      <c r="Z13" s="13">
        <f>Y13/B13*100</f>
        <v>0.0059566074950690336</v>
      </c>
      <c r="AA13" s="13">
        <f>Y13/T13*100</f>
        <v>64.25531914893618</v>
      </c>
      <c r="AB13" s="13"/>
      <c r="AC13" s="47">
        <v>1901.56</v>
      </c>
      <c r="AD13" s="13">
        <f>AC13/B13*100</f>
        <v>0.18753057199211046</v>
      </c>
      <c r="AE13" s="13"/>
      <c r="AF13" s="47">
        <v>2850.43</v>
      </c>
      <c r="AG13" s="13">
        <f>AF13/B13*100</f>
        <v>0.28110749506903354</v>
      </c>
      <c r="AH13" s="13"/>
      <c r="AI13" s="47">
        <v>0</v>
      </c>
      <c r="AJ13" s="47">
        <v>4277.11</v>
      </c>
      <c r="AK13" s="18">
        <f>AJ13/B13*100</f>
        <v>0.4218057199211045</v>
      </c>
      <c r="AL13" s="57"/>
      <c r="AM13" s="47">
        <v>4785</v>
      </c>
      <c r="AN13" s="13">
        <f>AM13/B13*100</f>
        <v>0.4718934911242603</v>
      </c>
      <c r="AO13" s="13"/>
      <c r="AP13" s="47">
        <v>7633.04</v>
      </c>
      <c r="AQ13" s="13">
        <f>AP13/B13*100</f>
        <v>0.7527652859960553</v>
      </c>
      <c r="AR13" s="13"/>
      <c r="AS13" s="47">
        <v>507000</v>
      </c>
      <c r="AT13" s="47">
        <v>8107.04</v>
      </c>
      <c r="AU13" s="61">
        <f>AT13/B13*100</f>
        <v>0.7995108481262327</v>
      </c>
      <c r="AV13" s="61">
        <f>AT13/AS13*100</f>
        <v>1.5990216962524655</v>
      </c>
      <c r="AW13" s="47">
        <v>56685.27</v>
      </c>
      <c r="AX13" s="13">
        <f>AW13/B13*100</f>
        <v>5.5902633136094675</v>
      </c>
      <c r="AY13" s="13">
        <f>AW13/AS13*100</f>
        <v>11.180526627218935</v>
      </c>
      <c r="AZ13" s="47">
        <v>357879.15</v>
      </c>
      <c r="BA13" s="13">
        <f>AZ13/B13*100</f>
        <v>35.293801775147934</v>
      </c>
      <c r="BB13" s="13">
        <f>AZ13/AS13*100</f>
        <v>70.58760355029587</v>
      </c>
      <c r="BC13" s="47">
        <v>544436.22</v>
      </c>
      <c r="BD13" s="13">
        <f>BC13/B13*100</f>
        <v>53.6919349112426</v>
      </c>
      <c r="BE13" s="47">
        <v>677592.23</v>
      </c>
      <c r="BF13" s="13">
        <f t="shared" si="2"/>
        <v>66.82369132149901</v>
      </c>
      <c r="BG13" s="47">
        <v>745076.92</v>
      </c>
      <c r="BH13" s="13">
        <f t="shared" si="3"/>
        <v>73.47898619329389</v>
      </c>
    </row>
    <row r="14" spans="1:60" ht="25.5">
      <c r="A14" s="8" t="s">
        <v>20</v>
      </c>
      <c r="B14" s="34"/>
      <c r="C14" s="31"/>
      <c r="D14" s="31"/>
      <c r="E14" s="23"/>
      <c r="F14" s="23"/>
      <c r="G14" s="31"/>
      <c r="H14" s="24"/>
      <c r="I14" s="24"/>
      <c r="J14" s="31"/>
      <c r="K14" s="31"/>
      <c r="L14" s="25"/>
      <c r="M14" s="26"/>
      <c r="N14" s="31"/>
      <c r="O14" s="25"/>
      <c r="P14" s="25"/>
      <c r="Q14" s="31"/>
      <c r="R14" s="25"/>
      <c r="S14" s="25"/>
      <c r="T14" s="31"/>
      <c r="U14" s="31"/>
      <c r="V14" s="25"/>
      <c r="W14" s="25"/>
      <c r="X14" s="25"/>
      <c r="Y14" s="31"/>
      <c r="Z14" s="13"/>
      <c r="AA14" s="13"/>
      <c r="AB14" s="13"/>
      <c r="AC14" s="47"/>
      <c r="AD14" s="13"/>
      <c r="AE14" s="13"/>
      <c r="AF14" s="47"/>
      <c r="AG14" s="13"/>
      <c r="AH14" s="13"/>
      <c r="AI14" s="47"/>
      <c r="AJ14" s="47"/>
      <c r="AK14" s="18"/>
      <c r="AL14" s="57"/>
      <c r="AM14" s="47"/>
      <c r="AN14" s="13"/>
      <c r="AO14" s="13"/>
      <c r="AP14" s="47"/>
      <c r="AQ14" s="13"/>
      <c r="AR14" s="13"/>
      <c r="AS14" s="47"/>
      <c r="AT14" s="47"/>
      <c r="AU14" s="61"/>
      <c r="AV14" s="61"/>
      <c r="AW14" s="47"/>
      <c r="AX14" s="13"/>
      <c r="AY14" s="13"/>
      <c r="AZ14" s="47"/>
      <c r="BA14" s="13"/>
      <c r="BB14" s="13"/>
      <c r="BC14" s="47"/>
      <c r="BD14" s="13"/>
      <c r="BE14" s="47"/>
      <c r="BF14" s="13"/>
      <c r="BG14" s="47"/>
      <c r="BH14" s="13"/>
    </row>
    <row r="15" spans="1:60" ht="12.75">
      <c r="A15" s="8" t="s">
        <v>12</v>
      </c>
      <c r="B15" s="29">
        <v>1013000</v>
      </c>
      <c r="C15" s="29">
        <f>C16+C17+C18+C19</f>
        <v>0</v>
      </c>
      <c r="D15" s="29">
        <v>98</v>
      </c>
      <c r="E15" s="23">
        <f aca="true" t="shared" si="7" ref="E15:E21">ROUND(D15/B15*100,1)</f>
        <v>0</v>
      </c>
      <c r="F15" s="23"/>
      <c r="G15" s="29">
        <v>169</v>
      </c>
      <c r="H15" s="24">
        <f>G15/B15*100</f>
        <v>0.016683119447186572</v>
      </c>
      <c r="I15" s="24"/>
      <c r="J15" s="29">
        <v>2817</v>
      </c>
      <c r="K15" s="31">
        <v>263</v>
      </c>
      <c r="L15" s="25">
        <f>K15/B15*100</f>
        <v>0.02596248766041461</v>
      </c>
      <c r="M15" s="26">
        <f>K15/J15*100</f>
        <v>9.336173233936812</v>
      </c>
      <c r="N15" s="31">
        <v>299</v>
      </c>
      <c r="O15" s="25">
        <f aca="true" t="shared" si="8" ref="O15:O21">N15/B15*100</f>
        <v>0.02951628825271471</v>
      </c>
      <c r="P15" s="25"/>
      <c r="Q15" s="31">
        <v>1077</v>
      </c>
      <c r="R15" s="25">
        <f>Q15/B15*100</f>
        <v>0.10631786771964462</v>
      </c>
      <c r="S15" s="25">
        <f>Q15/J15*100</f>
        <v>38.232161874334395</v>
      </c>
      <c r="T15" s="31">
        <v>5634</v>
      </c>
      <c r="U15" s="31">
        <v>1121</v>
      </c>
      <c r="V15" s="25">
        <f t="shared" si="4"/>
        <v>0.1106614017769003</v>
      </c>
      <c r="W15" s="25">
        <f>U15/T15*100</f>
        <v>19.89705360312389</v>
      </c>
      <c r="X15" s="25">
        <v>0</v>
      </c>
      <c r="Y15" s="31">
        <v>0</v>
      </c>
      <c r="Z15" s="13">
        <f aca="true" t="shared" si="9" ref="Z15:Z20">Y15/B15*100</f>
        <v>0</v>
      </c>
      <c r="AA15" s="13">
        <f>Y15/T15*100</f>
        <v>0</v>
      </c>
      <c r="AB15" s="13"/>
      <c r="AC15" s="47">
        <v>20</v>
      </c>
      <c r="AD15" s="13">
        <f aca="true" t="shared" si="10" ref="AD15:AD20">AC15/B15*100</f>
        <v>0.001974333662388944</v>
      </c>
      <c r="AE15" s="13"/>
      <c r="AF15" s="47">
        <v>752.2</v>
      </c>
      <c r="AG15" s="13">
        <f aca="true" t="shared" si="11" ref="AG15:AG20">AF15/B15*100</f>
        <v>0.07425468904244818</v>
      </c>
      <c r="AH15" s="13"/>
      <c r="AI15" s="47">
        <v>337000</v>
      </c>
      <c r="AJ15" s="47">
        <v>21755.39</v>
      </c>
      <c r="AK15" s="18">
        <f aca="true" t="shared" si="12" ref="AK15:AK20">AJ15/B15*100</f>
        <v>2.14761994076999</v>
      </c>
      <c r="AL15" s="57">
        <f aca="true" t="shared" si="13" ref="AL15:AL20">AJ15/AI15*100</f>
        <v>6.455605341246291</v>
      </c>
      <c r="AM15" s="47">
        <v>109307</v>
      </c>
      <c r="AN15" s="13">
        <f aca="true" t="shared" si="14" ref="AN15:AN20">AM15/B15*100</f>
        <v>10.790424481737414</v>
      </c>
      <c r="AO15" s="13">
        <f aca="true" t="shared" si="15" ref="AO15:AO20">AM15/AI15*100</f>
        <v>32.4353115727003</v>
      </c>
      <c r="AP15" s="47">
        <v>139240.02</v>
      </c>
      <c r="AQ15" s="13">
        <f aca="true" t="shared" si="16" ref="AQ15:AQ20">AP15/B15*100</f>
        <v>13.745312931885486</v>
      </c>
      <c r="AR15" s="13">
        <f aca="true" t="shared" si="17" ref="AR15:AR20">AP15/AI15*100</f>
        <v>41.31751335311573</v>
      </c>
      <c r="AS15" s="47">
        <v>674000</v>
      </c>
      <c r="AT15" s="47">
        <v>236719.35</v>
      </c>
      <c r="AU15" s="61">
        <f aca="true" t="shared" si="18" ref="AU15:AU20">AT15/B15*100</f>
        <v>23.368149062191513</v>
      </c>
      <c r="AV15" s="61">
        <f aca="true" t="shared" si="19" ref="AV15:AV20">AT15/AS15*100</f>
        <v>35.12156528189911</v>
      </c>
      <c r="AW15" s="47">
        <v>267236.75</v>
      </c>
      <c r="AX15" s="13">
        <f aca="true" t="shared" si="20" ref="AX15:AX20">AW15/B15*100</f>
        <v>26.380725567620928</v>
      </c>
      <c r="AY15" s="13">
        <f aca="true" t="shared" si="21" ref="AY15:AY20">AW15/AS15*100</f>
        <v>39.64936943620178</v>
      </c>
      <c r="AZ15" s="47">
        <v>483231.56</v>
      </c>
      <c r="BA15" s="13">
        <f aca="true" t="shared" si="22" ref="BA15:BA20">AZ15/B15*100</f>
        <v>47.70301678183613</v>
      </c>
      <c r="BB15" s="13">
        <f aca="true" t="shared" si="23" ref="BB15:BB20">AZ15/AS15*100</f>
        <v>71.69607715133532</v>
      </c>
      <c r="BC15" s="47">
        <v>612534.62</v>
      </c>
      <c r="BD15" s="13">
        <f aca="true" t="shared" si="24" ref="BD15:BD20">BC15/B15*100</f>
        <v>60.467385982230994</v>
      </c>
      <c r="BE15" s="47">
        <v>682438.49</v>
      </c>
      <c r="BF15" s="13">
        <f t="shared" si="2"/>
        <v>67.36806416584402</v>
      </c>
      <c r="BG15" s="47">
        <v>781541.07</v>
      </c>
      <c r="BH15" s="13">
        <f>BG15/B15*100</f>
        <v>77.1511421520237</v>
      </c>
    </row>
    <row r="16" spans="1:60" ht="12.75" hidden="1">
      <c r="A16" s="8" t="s">
        <v>13</v>
      </c>
      <c r="B16" s="34">
        <v>1036</v>
      </c>
      <c r="C16" s="31"/>
      <c r="D16" s="31"/>
      <c r="E16" s="23">
        <f t="shared" si="7"/>
        <v>0</v>
      </c>
      <c r="F16" s="23"/>
      <c r="G16" s="31"/>
      <c r="H16" s="24"/>
      <c r="I16" s="24"/>
      <c r="J16" s="31"/>
      <c r="K16" s="31"/>
      <c r="L16" s="25"/>
      <c r="M16" s="26"/>
      <c r="N16" s="31"/>
      <c r="O16" s="25">
        <f t="shared" si="8"/>
        <v>0</v>
      </c>
      <c r="P16" s="25"/>
      <c r="Q16" s="31"/>
      <c r="R16" s="25"/>
      <c r="S16" s="25"/>
      <c r="T16" s="31"/>
      <c r="U16" s="31"/>
      <c r="V16" s="25">
        <f t="shared" si="4"/>
        <v>0</v>
      </c>
      <c r="W16" s="25"/>
      <c r="X16" s="25"/>
      <c r="Y16" s="31"/>
      <c r="Z16" s="13">
        <f t="shared" si="9"/>
        <v>0</v>
      </c>
      <c r="AA16" s="13"/>
      <c r="AB16" s="13" t="e">
        <f>Y16/X16*100</f>
        <v>#DIV/0!</v>
      </c>
      <c r="AC16" s="47"/>
      <c r="AD16" s="13">
        <f t="shared" si="10"/>
        <v>0</v>
      </c>
      <c r="AE16" s="13" t="e">
        <f>AC16/X16*100</f>
        <v>#DIV/0!</v>
      </c>
      <c r="AF16" s="47"/>
      <c r="AG16" s="13">
        <f t="shared" si="11"/>
        <v>0</v>
      </c>
      <c r="AH16" s="13" t="e">
        <f>AF16/X16*100</f>
        <v>#DIV/0!</v>
      </c>
      <c r="AI16" s="47"/>
      <c r="AJ16" s="47"/>
      <c r="AK16" s="18">
        <f t="shared" si="12"/>
        <v>0</v>
      </c>
      <c r="AL16" s="57" t="e">
        <f t="shared" si="13"/>
        <v>#DIV/0!</v>
      </c>
      <c r="AM16" s="47"/>
      <c r="AN16" s="13">
        <f t="shared" si="14"/>
        <v>0</v>
      </c>
      <c r="AO16" s="13" t="e">
        <f t="shared" si="15"/>
        <v>#DIV/0!</v>
      </c>
      <c r="AP16" s="47"/>
      <c r="AQ16" s="13">
        <f t="shared" si="16"/>
        <v>0</v>
      </c>
      <c r="AR16" s="13" t="e">
        <f t="shared" si="17"/>
        <v>#DIV/0!</v>
      </c>
      <c r="AS16" s="47"/>
      <c r="AT16" s="47"/>
      <c r="AU16" s="61">
        <f t="shared" si="18"/>
        <v>0</v>
      </c>
      <c r="AV16" s="61" t="e">
        <f t="shared" si="19"/>
        <v>#DIV/0!</v>
      </c>
      <c r="AW16" s="47"/>
      <c r="AX16" s="13">
        <f t="shared" si="20"/>
        <v>0</v>
      </c>
      <c r="AY16" s="13" t="e">
        <f t="shared" si="21"/>
        <v>#DIV/0!</v>
      </c>
      <c r="AZ16" s="47"/>
      <c r="BA16" s="13">
        <f t="shared" si="22"/>
        <v>0</v>
      </c>
      <c r="BB16" s="13" t="e">
        <f t="shared" si="23"/>
        <v>#DIV/0!</v>
      </c>
      <c r="BC16" s="47"/>
      <c r="BD16" s="13">
        <f t="shared" si="24"/>
        <v>0</v>
      </c>
      <c r="BE16" s="47"/>
      <c r="BF16" s="13">
        <f t="shared" si="2"/>
        <v>0</v>
      </c>
      <c r="BG16" s="47"/>
      <c r="BH16" s="13">
        <f t="shared" si="3"/>
        <v>0</v>
      </c>
    </row>
    <row r="17" spans="1:60" ht="12.75" hidden="1">
      <c r="A17" s="8" t="s">
        <v>14</v>
      </c>
      <c r="B17" s="34">
        <v>2659</v>
      </c>
      <c r="C17" s="31"/>
      <c r="D17" s="31"/>
      <c r="E17" s="23">
        <f t="shared" si="7"/>
        <v>0</v>
      </c>
      <c r="F17" s="23"/>
      <c r="G17" s="31"/>
      <c r="H17" s="24"/>
      <c r="I17" s="24"/>
      <c r="J17" s="31"/>
      <c r="K17" s="31"/>
      <c r="L17" s="25"/>
      <c r="M17" s="26"/>
      <c r="N17" s="31"/>
      <c r="O17" s="25">
        <f t="shared" si="8"/>
        <v>0</v>
      </c>
      <c r="P17" s="25"/>
      <c r="Q17" s="31"/>
      <c r="R17" s="25"/>
      <c r="S17" s="25"/>
      <c r="T17" s="31"/>
      <c r="U17" s="31"/>
      <c r="V17" s="25">
        <f t="shared" si="4"/>
        <v>0</v>
      </c>
      <c r="W17" s="25"/>
      <c r="X17" s="25"/>
      <c r="Y17" s="31"/>
      <c r="Z17" s="13">
        <f t="shared" si="9"/>
        <v>0</v>
      </c>
      <c r="AA17" s="13"/>
      <c r="AB17" s="13" t="e">
        <f>Y17/X17*100</f>
        <v>#DIV/0!</v>
      </c>
      <c r="AC17" s="47"/>
      <c r="AD17" s="13">
        <f t="shared" si="10"/>
        <v>0</v>
      </c>
      <c r="AE17" s="13" t="e">
        <f>AC17/X17*100</f>
        <v>#DIV/0!</v>
      </c>
      <c r="AF17" s="47"/>
      <c r="AG17" s="13">
        <f t="shared" si="11"/>
        <v>0</v>
      </c>
      <c r="AH17" s="13" t="e">
        <f>AF17/X17*100</f>
        <v>#DIV/0!</v>
      </c>
      <c r="AI17" s="47"/>
      <c r="AJ17" s="47"/>
      <c r="AK17" s="18">
        <f t="shared" si="12"/>
        <v>0</v>
      </c>
      <c r="AL17" s="57" t="e">
        <f t="shared" si="13"/>
        <v>#DIV/0!</v>
      </c>
      <c r="AM17" s="47"/>
      <c r="AN17" s="13">
        <f t="shared" si="14"/>
        <v>0</v>
      </c>
      <c r="AO17" s="13" t="e">
        <f t="shared" si="15"/>
        <v>#DIV/0!</v>
      </c>
      <c r="AP17" s="47"/>
      <c r="AQ17" s="13">
        <f t="shared" si="16"/>
        <v>0</v>
      </c>
      <c r="AR17" s="13" t="e">
        <f t="shared" si="17"/>
        <v>#DIV/0!</v>
      </c>
      <c r="AS17" s="47"/>
      <c r="AT17" s="47"/>
      <c r="AU17" s="61">
        <f t="shared" si="18"/>
        <v>0</v>
      </c>
      <c r="AV17" s="61" t="e">
        <f t="shared" si="19"/>
        <v>#DIV/0!</v>
      </c>
      <c r="AW17" s="47"/>
      <c r="AX17" s="13">
        <f t="shared" si="20"/>
        <v>0</v>
      </c>
      <c r="AY17" s="13" t="e">
        <f t="shared" si="21"/>
        <v>#DIV/0!</v>
      </c>
      <c r="AZ17" s="47"/>
      <c r="BA17" s="13">
        <f t="shared" si="22"/>
        <v>0</v>
      </c>
      <c r="BB17" s="13" t="e">
        <f t="shared" si="23"/>
        <v>#DIV/0!</v>
      </c>
      <c r="BC17" s="47"/>
      <c r="BD17" s="13">
        <f t="shared" si="24"/>
        <v>0</v>
      </c>
      <c r="BE17" s="47"/>
      <c r="BF17" s="13">
        <f t="shared" si="2"/>
        <v>0</v>
      </c>
      <c r="BG17" s="47"/>
      <c r="BH17" s="13">
        <f t="shared" si="3"/>
        <v>0</v>
      </c>
    </row>
    <row r="18" spans="1:60" ht="12.75" hidden="1">
      <c r="A18" s="8" t="s">
        <v>15</v>
      </c>
      <c r="B18" s="34">
        <v>192</v>
      </c>
      <c r="C18" s="31"/>
      <c r="D18" s="31"/>
      <c r="E18" s="23">
        <f t="shared" si="7"/>
        <v>0</v>
      </c>
      <c r="F18" s="23"/>
      <c r="G18" s="31"/>
      <c r="H18" s="24"/>
      <c r="I18" s="24"/>
      <c r="J18" s="31"/>
      <c r="K18" s="31"/>
      <c r="L18" s="25"/>
      <c r="M18" s="26"/>
      <c r="N18" s="31"/>
      <c r="O18" s="25">
        <f t="shared" si="8"/>
        <v>0</v>
      </c>
      <c r="P18" s="25"/>
      <c r="Q18" s="31"/>
      <c r="R18" s="25"/>
      <c r="S18" s="25"/>
      <c r="T18" s="31"/>
      <c r="U18" s="31"/>
      <c r="V18" s="25">
        <f t="shared" si="4"/>
        <v>0</v>
      </c>
      <c r="W18" s="25"/>
      <c r="X18" s="25"/>
      <c r="Y18" s="31"/>
      <c r="Z18" s="13">
        <f t="shared" si="9"/>
        <v>0</v>
      </c>
      <c r="AA18" s="13"/>
      <c r="AB18" s="13" t="e">
        <f>Y18/X18*100</f>
        <v>#DIV/0!</v>
      </c>
      <c r="AC18" s="47"/>
      <c r="AD18" s="13">
        <f t="shared" si="10"/>
        <v>0</v>
      </c>
      <c r="AE18" s="13" t="e">
        <f>AC18/X18*100</f>
        <v>#DIV/0!</v>
      </c>
      <c r="AF18" s="47"/>
      <c r="AG18" s="13">
        <f t="shared" si="11"/>
        <v>0</v>
      </c>
      <c r="AH18" s="13" t="e">
        <f>AF18/X18*100</f>
        <v>#DIV/0!</v>
      </c>
      <c r="AI18" s="47"/>
      <c r="AJ18" s="47"/>
      <c r="AK18" s="18">
        <f t="shared" si="12"/>
        <v>0</v>
      </c>
      <c r="AL18" s="57" t="e">
        <f t="shared" si="13"/>
        <v>#DIV/0!</v>
      </c>
      <c r="AM18" s="47"/>
      <c r="AN18" s="13">
        <f t="shared" si="14"/>
        <v>0</v>
      </c>
      <c r="AO18" s="13" t="e">
        <f t="shared" si="15"/>
        <v>#DIV/0!</v>
      </c>
      <c r="AP18" s="47"/>
      <c r="AQ18" s="13">
        <f t="shared" si="16"/>
        <v>0</v>
      </c>
      <c r="AR18" s="13" t="e">
        <f t="shared" si="17"/>
        <v>#DIV/0!</v>
      </c>
      <c r="AS18" s="47"/>
      <c r="AT18" s="47"/>
      <c r="AU18" s="61">
        <f t="shared" si="18"/>
        <v>0</v>
      </c>
      <c r="AV18" s="61" t="e">
        <f t="shared" si="19"/>
        <v>#DIV/0!</v>
      </c>
      <c r="AW18" s="47"/>
      <c r="AX18" s="13">
        <f t="shared" si="20"/>
        <v>0</v>
      </c>
      <c r="AY18" s="13" t="e">
        <f t="shared" si="21"/>
        <v>#DIV/0!</v>
      </c>
      <c r="AZ18" s="47"/>
      <c r="BA18" s="13">
        <f t="shared" si="22"/>
        <v>0</v>
      </c>
      <c r="BB18" s="13" t="e">
        <f t="shared" si="23"/>
        <v>#DIV/0!</v>
      </c>
      <c r="BC18" s="47"/>
      <c r="BD18" s="13">
        <f t="shared" si="24"/>
        <v>0</v>
      </c>
      <c r="BE18" s="47"/>
      <c r="BF18" s="13">
        <f t="shared" si="2"/>
        <v>0</v>
      </c>
      <c r="BG18" s="47"/>
      <c r="BH18" s="13">
        <f t="shared" si="3"/>
        <v>0</v>
      </c>
    </row>
    <row r="19" spans="1:60" ht="12.75" hidden="1">
      <c r="A19" s="8" t="s">
        <v>16</v>
      </c>
      <c r="B19" s="34">
        <v>4566</v>
      </c>
      <c r="C19" s="31"/>
      <c r="D19" s="31"/>
      <c r="E19" s="23">
        <f t="shared" si="7"/>
        <v>0</v>
      </c>
      <c r="F19" s="23"/>
      <c r="G19" s="31"/>
      <c r="H19" s="24"/>
      <c r="I19" s="24"/>
      <c r="J19" s="31"/>
      <c r="K19" s="31"/>
      <c r="L19" s="25"/>
      <c r="M19" s="26"/>
      <c r="N19" s="31"/>
      <c r="O19" s="25">
        <f t="shared" si="8"/>
        <v>0</v>
      </c>
      <c r="P19" s="25"/>
      <c r="Q19" s="31"/>
      <c r="R19" s="25"/>
      <c r="S19" s="25"/>
      <c r="T19" s="31"/>
      <c r="U19" s="31"/>
      <c r="V19" s="25">
        <f t="shared" si="4"/>
        <v>0</v>
      </c>
      <c r="W19" s="25"/>
      <c r="X19" s="25"/>
      <c r="Y19" s="31"/>
      <c r="Z19" s="13">
        <f t="shared" si="9"/>
        <v>0</v>
      </c>
      <c r="AA19" s="13"/>
      <c r="AB19" s="13" t="e">
        <f>Y19/X19*100</f>
        <v>#DIV/0!</v>
      </c>
      <c r="AC19" s="47"/>
      <c r="AD19" s="13">
        <f t="shared" si="10"/>
        <v>0</v>
      </c>
      <c r="AE19" s="13" t="e">
        <f>AC19/X19*100</f>
        <v>#DIV/0!</v>
      </c>
      <c r="AF19" s="47"/>
      <c r="AG19" s="13">
        <f t="shared" si="11"/>
        <v>0</v>
      </c>
      <c r="AH19" s="13" t="e">
        <f>AF19/X19*100</f>
        <v>#DIV/0!</v>
      </c>
      <c r="AI19" s="47"/>
      <c r="AJ19" s="47"/>
      <c r="AK19" s="18">
        <f t="shared" si="12"/>
        <v>0</v>
      </c>
      <c r="AL19" s="57" t="e">
        <f t="shared" si="13"/>
        <v>#DIV/0!</v>
      </c>
      <c r="AM19" s="47"/>
      <c r="AN19" s="13">
        <f t="shared" si="14"/>
        <v>0</v>
      </c>
      <c r="AO19" s="13" t="e">
        <f t="shared" si="15"/>
        <v>#DIV/0!</v>
      </c>
      <c r="AP19" s="47"/>
      <c r="AQ19" s="13">
        <f t="shared" si="16"/>
        <v>0</v>
      </c>
      <c r="AR19" s="13" t="e">
        <f t="shared" si="17"/>
        <v>#DIV/0!</v>
      </c>
      <c r="AS19" s="47"/>
      <c r="AT19" s="47"/>
      <c r="AU19" s="61">
        <f t="shared" si="18"/>
        <v>0</v>
      </c>
      <c r="AV19" s="61" t="e">
        <f t="shared" si="19"/>
        <v>#DIV/0!</v>
      </c>
      <c r="AW19" s="47"/>
      <c r="AX19" s="13">
        <f t="shared" si="20"/>
        <v>0</v>
      </c>
      <c r="AY19" s="13" t="e">
        <f t="shared" si="21"/>
        <v>#DIV/0!</v>
      </c>
      <c r="AZ19" s="47"/>
      <c r="BA19" s="13">
        <f t="shared" si="22"/>
        <v>0</v>
      </c>
      <c r="BB19" s="13" t="e">
        <f t="shared" si="23"/>
        <v>#DIV/0!</v>
      </c>
      <c r="BC19" s="47"/>
      <c r="BD19" s="13">
        <f t="shared" si="24"/>
        <v>0</v>
      </c>
      <c r="BE19" s="47"/>
      <c r="BF19" s="13">
        <f t="shared" si="2"/>
        <v>0</v>
      </c>
      <c r="BG19" s="47"/>
      <c r="BH19" s="13">
        <f t="shared" si="3"/>
        <v>0</v>
      </c>
    </row>
    <row r="20" spans="1:60" ht="12.75">
      <c r="A20" s="8" t="s">
        <v>17</v>
      </c>
      <c r="B20" s="39">
        <v>351000</v>
      </c>
      <c r="C20" s="41">
        <v>80</v>
      </c>
      <c r="D20" s="41">
        <v>3</v>
      </c>
      <c r="E20" s="36">
        <f t="shared" si="7"/>
        <v>0</v>
      </c>
      <c r="F20" s="36">
        <f>ROUND(D20/C20*100,1)</f>
        <v>3.8</v>
      </c>
      <c r="G20" s="41">
        <v>19</v>
      </c>
      <c r="H20" s="48">
        <f aca="true" t="shared" si="25" ref="H20:H28">G20/B20*100</f>
        <v>0.005413105413105413</v>
      </c>
      <c r="I20" s="48">
        <f aca="true" t="shared" si="26" ref="I20:I28">G20/C20*100</f>
        <v>23.75</v>
      </c>
      <c r="J20" s="41">
        <v>160</v>
      </c>
      <c r="K20" s="41">
        <v>27</v>
      </c>
      <c r="L20" s="42">
        <f>K20/B20*100</f>
        <v>0.007692307692307693</v>
      </c>
      <c r="M20" s="43">
        <f>K20/J20*100</f>
        <v>16.875</v>
      </c>
      <c r="N20" s="41">
        <v>72</v>
      </c>
      <c r="O20" s="42">
        <f t="shared" si="8"/>
        <v>0.020512820512820513</v>
      </c>
      <c r="P20" s="42">
        <f aca="true" t="shared" si="27" ref="P20:P28">N20/J20*100</f>
        <v>45</v>
      </c>
      <c r="Q20" s="41">
        <v>86</v>
      </c>
      <c r="R20" s="42">
        <f aca="true" t="shared" si="28" ref="R20:R28">Q20/B20*100</f>
        <v>0.0245014245014245</v>
      </c>
      <c r="S20" s="42">
        <f aca="true" t="shared" si="29" ref="S20:S28">Q20/J20*100</f>
        <v>53.75</v>
      </c>
      <c r="T20" s="41">
        <v>240</v>
      </c>
      <c r="U20" s="41">
        <v>94</v>
      </c>
      <c r="V20" s="42">
        <f t="shared" si="4"/>
        <v>0.02678062678062678</v>
      </c>
      <c r="W20" s="42">
        <f>U20/T20*100</f>
        <v>39.166666666666664</v>
      </c>
      <c r="X20" s="42">
        <v>86000</v>
      </c>
      <c r="Y20" s="41">
        <v>1310</v>
      </c>
      <c r="Z20" s="20">
        <f t="shared" si="9"/>
        <v>0.3732193732193732</v>
      </c>
      <c r="AA20" s="20">
        <f>Y20/T20*100</f>
        <v>545.8333333333333</v>
      </c>
      <c r="AB20" s="20">
        <f>Y20/X20*100</f>
        <v>1.5232558139534884</v>
      </c>
      <c r="AC20" s="49">
        <v>24090.78</v>
      </c>
      <c r="AD20" s="20">
        <f t="shared" si="10"/>
        <v>6.863470085470085</v>
      </c>
      <c r="AE20" s="20">
        <f>AC20/X20*100</f>
        <v>28.01253488372093</v>
      </c>
      <c r="AF20" s="49">
        <v>53637.35</v>
      </c>
      <c r="AG20" s="20">
        <f t="shared" si="11"/>
        <v>15.281296296296295</v>
      </c>
      <c r="AH20" s="20">
        <f>AF20/X20*100</f>
        <v>62.36901162790698</v>
      </c>
      <c r="AI20" s="49">
        <v>172000</v>
      </c>
      <c r="AJ20" s="49">
        <v>119886.21</v>
      </c>
      <c r="AK20" s="18">
        <f t="shared" si="12"/>
        <v>34.15561538461539</v>
      </c>
      <c r="AL20" s="57">
        <f t="shared" si="13"/>
        <v>69.70128488372094</v>
      </c>
      <c r="AM20" s="47">
        <v>163947</v>
      </c>
      <c r="AN20" s="13">
        <f t="shared" si="14"/>
        <v>46.70854700854701</v>
      </c>
      <c r="AO20" s="13">
        <f t="shared" si="15"/>
        <v>95.31802325581396</v>
      </c>
      <c r="AP20" s="47">
        <v>193513.62</v>
      </c>
      <c r="AQ20" s="13">
        <f t="shared" si="16"/>
        <v>55.13208547008547</v>
      </c>
      <c r="AR20" s="13">
        <f t="shared" si="17"/>
        <v>112.50791860465117</v>
      </c>
      <c r="AS20" s="49">
        <v>258000</v>
      </c>
      <c r="AT20" s="47">
        <v>238462.8</v>
      </c>
      <c r="AU20" s="61">
        <f t="shared" si="18"/>
        <v>67.93811965811966</v>
      </c>
      <c r="AV20" s="61">
        <f t="shared" si="19"/>
        <v>92.42744186046511</v>
      </c>
      <c r="AW20" s="47">
        <v>261606.26</v>
      </c>
      <c r="AX20" s="13">
        <f t="shared" si="20"/>
        <v>74.531698005698</v>
      </c>
      <c r="AY20" s="13">
        <f t="shared" si="21"/>
        <v>101.39777519379845</v>
      </c>
      <c r="AZ20" s="47">
        <v>272008.64</v>
      </c>
      <c r="BA20" s="13">
        <f t="shared" si="22"/>
        <v>77.49533903133904</v>
      </c>
      <c r="BB20" s="13">
        <f t="shared" si="23"/>
        <v>105.42970542635659</v>
      </c>
      <c r="BC20" s="47">
        <v>311207.46</v>
      </c>
      <c r="BD20" s="13">
        <f t="shared" si="24"/>
        <v>88.66309401709402</v>
      </c>
      <c r="BE20" s="47">
        <v>331560.37</v>
      </c>
      <c r="BF20" s="13">
        <f t="shared" si="2"/>
        <v>94.46164387464387</v>
      </c>
      <c r="BG20" s="47">
        <v>371196.75</v>
      </c>
      <c r="BH20" s="13">
        <f t="shared" si="3"/>
        <v>105.75405982905983</v>
      </c>
    </row>
    <row r="21" spans="1:60" ht="12.75">
      <c r="A21" s="8" t="s">
        <v>18</v>
      </c>
      <c r="B21" s="39">
        <v>0</v>
      </c>
      <c r="C21" s="41">
        <v>62</v>
      </c>
      <c r="D21" s="41">
        <v>5</v>
      </c>
      <c r="E21" s="36" t="e">
        <f t="shared" si="7"/>
        <v>#DIV/0!</v>
      </c>
      <c r="F21" s="36">
        <f>ROUND(D21/C21*100,1)</f>
        <v>8.1</v>
      </c>
      <c r="G21" s="41">
        <v>75</v>
      </c>
      <c r="H21" s="48" t="e">
        <f t="shared" si="25"/>
        <v>#DIV/0!</v>
      </c>
      <c r="I21" s="48">
        <f t="shared" si="26"/>
        <v>120.96774193548387</v>
      </c>
      <c r="J21" s="41">
        <v>124</v>
      </c>
      <c r="K21" s="41">
        <v>89</v>
      </c>
      <c r="L21" s="42" t="e">
        <f>K21/B21*100</f>
        <v>#DIV/0!</v>
      </c>
      <c r="M21" s="43">
        <f>K21/J21*100</f>
        <v>71.7741935483871</v>
      </c>
      <c r="N21" s="41">
        <v>98</v>
      </c>
      <c r="O21" s="42" t="e">
        <f t="shared" si="8"/>
        <v>#DIV/0!</v>
      </c>
      <c r="P21" s="42">
        <f t="shared" si="27"/>
        <v>79.03225806451613</v>
      </c>
      <c r="Q21" s="41">
        <v>99</v>
      </c>
      <c r="R21" s="42" t="e">
        <f t="shared" si="28"/>
        <v>#DIV/0!</v>
      </c>
      <c r="S21" s="42">
        <f t="shared" si="29"/>
        <v>79.83870967741935</v>
      </c>
      <c r="T21" s="41">
        <v>187</v>
      </c>
      <c r="U21" s="41">
        <v>99</v>
      </c>
      <c r="V21" s="42" t="e">
        <f t="shared" si="4"/>
        <v>#DIV/0!</v>
      </c>
      <c r="W21" s="42">
        <f>U21/T21*100</f>
        <v>52.94117647058824</v>
      </c>
      <c r="X21" s="42">
        <v>0</v>
      </c>
      <c r="Y21" s="41">
        <v>1814.3</v>
      </c>
      <c r="Z21" s="20"/>
      <c r="AA21" s="20">
        <f>Y21/T21*100</f>
        <v>970.2139037433154</v>
      </c>
      <c r="AB21" s="20"/>
      <c r="AC21" s="49">
        <v>31540.66</v>
      </c>
      <c r="AD21" s="20"/>
      <c r="AE21" s="20"/>
      <c r="AF21" s="49">
        <v>51405.4</v>
      </c>
      <c r="AG21" s="20"/>
      <c r="AH21" s="20"/>
      <c r="AI21" s="49"/>
      <c r="AJ21" s="49">
        <v>71517.93</v>
      </c>
      <c r="AK21" s="18"/>
      <c r="AL21" s="57"/>
      <c r="AM21" s="47">
        <v>73073</v>
      </c>
      <c r="AN21" s="13"/>
      <c r="AO21" s="13"/>
      <c r="AP21" s="47">
        <v>86633.39</v>
      </c>
      <c r="AQ21" s="13"/>
      <c r="AR21" s="13"/>
      <c r="AS21" s="49"/>
      <c r="AT21" s="47">
        <v>87005.91</v>
      </c>
      <c r="AU21" s="61"/>
      <c r="AV21" s="61"/>
      <c r="AW21" s="47">
        <v>95680.87</v>
      </c>
      <c r="AX21" s="13"/>
      <c r="AY21" s="13"/>
      <c r="AZ21" s="47">
        <v>92499.16</v>
      </c>
      <c r="BA21" s="13"/>
      <c r="BB21" s="13"/>
      <c r="BC21" s="47">
        <v>583318.97</v>
      </c>
      <c r="BD21" s="13"/>
      <c r="BE21" s="47">
        <v>520778.71</v>
      </c>
      <c r="BF21" s="13"/>
      <c r="BG21" s="47">
        <v>309405.99</v>
      </c>
      <c r="BH21" s="13"/>
    </row>
    <row r="22" spans="1:60" ht="12.75">
      <c r="A22" s="8" t="s">
        <v>21</v>
      </c>
      <c r="B22" s="29">
        <f>B23+B30+B31+B32+B33+B34+B35+B36+B37</f>
        <v>1192929</v>
      </c>
      <c r="C22" s="29">
        <f aca="true" t="shared" si="30" ref="C22:BD22">C23+C30+C31+C32+C33+C34+C35+C36+C37</f>
        <v>367</v>
      </c>
      <c r="D22" s="29">
        <f t="shared" si="30"/>
        <v>182</v>
      </c>
      <c r="E22" s="29" t="e">
        <f t="shared" si="30"/>
        <v>#DIV/0!</v>
      </c>
      <c r="F22" s="29">
        <f t="shared" si="30"/>
        <v>190.8</v>
      </c>
      <c r="G22" s="29">
        <f t="shared" si="30"/>
        <v>255</v>
      </c>
      <c r="H22" s="29" t="e">
        <f t="shared" si="30"/>
        <v>#DIV/0!</v>
      </c>
      <c r="I22" s="29">
        <f t="shared" si="30"/>
        <v>322.3021429181251</v>
      </c>
      <c r="J22" s="29">
        <f t="shared" si="30"/>
        <v>738</v>
      </c>
      <c r="K22" s="29">
        <f t="shared" si="30"/>
        <v>360</v>
      </c>
      <c r="L22" s="29" t="e">
        <f t="shared" si="30"/>
        <v>#DIV/0!</v>
      </c>
      <c r="M22" s="29">
        <f t="shared" si="30"/>
        <v>203.89196841905442</v>
      </c>
      <c r="N22" s="29">
        <f t="shared" si="30"/>
        <v>492</v>
      </c>
      <c r="O22" s="29" t="e">
        <f t="shared" si="30"/>
        <v>#DIV/0!</v>
      </c>
      <c r="P22" s="29">
        <f t="shared" si="30"/>
        <v>298.48388563962084</v>
      </c>
      <c r="Q22" s="29">
        <f t="shared" si="30"/>
        <v>605</v>
      </c>
      <c r="R22" s="29" t="e">
        <f t="shared" si="30"/>
        <v>#DIV/0!</v>
      </c>
      <c r="S22" s="29">
        <f t="shared" si="30"/>
        <v>353.334535354669</v>
      </c>
      <c r="T22" s="29">
        <f t="shared" si="30"/>
        <v>1114</v>
      </c>
      <c r="U22" s="29">
        <f t="shared" si="30"/>
        <v>740</v>
      </c>
      <c r="V22" s="29" t="e">
        <f t="shared" si="30"/>
        <v>#DIV/0!</v>
      </c>
      <c r="W22" s="29">
        <f t="shared" si="30"/>
        <v>431.3088401032778</v>
      </c>
      <c r="X22" s="29">
        <f t="shared" si="30"/>
        <v>270000</v>
      </c>
      <c r="Y22" s="29">
        <f t="shared" si="30"/>
        <v>13231.1</v>
      </c>
      <c r="Z22" s="29">
        <f t="shared" si="30"/>
        <v>5.304239902477809</v>
      </c>
      <c r="AA22" s="29">
        <f t="shared" si="30"/>
        <v>9431.019638624683</v>
      </c>
      <c r="AB22" s="29">
        <f t="shared" si="30"/>
        <v>37.47950204081633</v>
      </c>
      <c r="AC22" s="29">
        <f t="shared" si="30"/>
        <v>33640.45</v>
      </c>
      <c r="AD22" s="29">
        <f t="shared" si="30"/>
        <v>8.650088011849794</v>
      </c>
      <c r="AE22" s="29">
        <f t="shared" si="30"/>
        <v>55.97896244897959</v>
      </c>
      <c r="AF22" s="29">
        <f t="shared" si="30"/>
        <v>138235.66999999998</v>
      </c>
      <c r="AG22" s="29">
        <f t="shared" si="30"/>
        <v>15.8059112226046</v>
      </c>
      <c r="AH22" s="29">
        <f t="shared" si="30"/>
        <v>82.6422481632653</v>
      </c>
      <c r="AI22" s="29">
        <f t="shared" si="30"/>
        <v>569000</v>
      </c>
      <c r="AJ22" s="29">
        <f t="shared" si="30"/>
        <v>686067.05</v>
      </c>
      <c r="AK22" s="29">
        <f t="shared" si="30"/>
        <v>40.15536219472959</v>
      </c>
      <c r="AL22" s="29">
        <f t="shared" si="30"/>
        <v>80.73121193490054</v>
      </c>
      <c r="AM22" s="29">
        <f t="shared" si="30"/>
        <v>656576</v>
      </c>
      <c r="AN22" s="29">
        <f t="shared" si="30"/>
        <v>44.51096744338427</v>
      </c>
      <c r="AO22" s="29">
        <f t="shared" si="30"/>
        <v>88.77801343322139</v>
      </c>
      <c r="AP22" s="29">
        <f t="shared" si="30"/>
        <v>808641.49</v>
      </c>
      <c r="AQ22" s="29">
        <f t="shared" si="30"/>
        <v>56.99643700813385</v>
      </c>
      <c r="AR22" s="29">
        <f t="shared" si="30"/>
        <v>112.83558341513822</v>
      </c>
      <c r="AS22" s="29">
        <f t="shared" si="30"/>
        <v>871000</v>
      </c>
      <c r="AT22" s="29">
        <f t="shared" si="30"/>
        <v>919707.37</v>
      </c>
      <c r="AU22" s="29">
        <f t="shared" si="30"/>
        <v>69.54366893916053</v>
      </c>
      <c r="AV22" s="29">
        <f t="shared" si="30"/>
        <v>85.57191943272817</v>
      </c>
      <c r="AW22" s="29">
        <f t="shared" si="30"/>
        <v>850482.26</v>
      </c>
      <c r="AX22" s="29">
        <f t="shared" si="30"/>
        <v>78.6652989053388</v>
      </c>
      <c r="AY22" s="29">
        <f t="shared" si="30"/>
        <v>96.92555327342748</v>
      </c>
      <c r="AZ22" s="29">
        <f t="shared" si="30"/>
        <v>981629.77</v>
      </c>
      <c r="BA22" s="29">
        <f t="shared" si="30"/>
        <v>86.16148624074333</v>
      </c>
      <c r="BB22" s="29">
        <f t="shared" si="30"/>
        <v>105.22000120219248</v>
      </c>
      <c r="BC22" s="29">
        <f t="shared" si="30"/>
        <v>1228739.52</v>
      </c>
      <c r="BD22" s="29">
        <f t="shared" si="30"/>
        <v>101.7200741159931</v>
      </c>
      <c r="BE22" s="29">
        <f>BE23+BE30+BE31+BE32+BE33+BE34+BE35+BE36+BE37+BE39</f>
        <v>1403343.4200000002</v>
      </c>
      <c r="BF22" s="13">
        <f t="shared" si="2"/>
        <v>117.63846968260476</v>
      </c>
      <c r="BG22" s="47">
        <f>BG23+BG32+BG33+BG34+BG35+BG36+BG37+BG38+BG39</f>
        <v>1308981.67</v>
      </c>
      <c r="BH22" s="13">
        <f t="shared" si="3"/>
        <v>109.72838031433554</v>
      </c>
    </row>
    <row r="23" spans="1:60" ht="24.75" customHeight="1">
      <c r="A23" s="8" t="s">
        <v>22</v>
      </c>
      <c r="B23" s="28">
        <f>B24+B25</f>
        <v>261000</v>
      </c>
      <c r="C23" s="28">
        <f aca="true" t="shared" si="31" ref="C23:BE23">C24+C25</f>
        <v>89</v>
      </c>
      <c r="D23" s="28">
        <f t="shared" si="31"/>
        <v>0</v>
      </c>
      <c r="E23" s="28">
        <f t="shared" si="31"/>
        <v>0</v>
      </c>
      <c r="F23" s="28">
        <f t="shared" si="31"/>
        <v>0</v>
      </c>
      <c r="G23" s="28">
        <f t="shared" si="31"/>
        <v>0</v>
      </c>
      <c r="H23" s="28">
        <f t="shared" si="31"/>
        <v>0</v>
      </c>
      <c r="I23" s="28">
        <f t="shared" si="31"/>
        <v>0</v>
      </c>
      <c r="J23" s="28">
        <f t="shared" si="31"/>
        <v>178</v>
      </c>
      <c r="K23" s="28">
        <f t="shared" si="31"/>
        <v>4</v>
      </c>
      <c r="L23" s="28">
        <f t="shared" si="31"/>
        <v>0.001532567049808429</v>
      </c>
      <c r="M23" s="28">
        <f t="shared" si="31"/>
        <v>2.247191011235955</v>
      </c>
      <c r="N23" s="28">
        <f t="shared" si="31"/>
        <v>60</v>
      </c>
      <c r="O23" s="28">
        <f t="shared" si="31"/>
        <v>0.022988505747126436</v>
      </c>
      <c r="P23" s="28">
        <f t="shared" si="31"/>
        <v>33.70786516853933</v>
      </c>
      <c r="Q23" s="28">
        <f t="shared" si="31"/>
        <v>125</v>
      </c>
      <c r="R23" s="28">
        <f t="shared" si="31"/>
        <v>0.047892720306513405</v>
      </c>
      <c r="S23" s="28">
        <f t="shared" si="31"/>
        <v>70.2247191011236</v>
      </c>
      <c r="T23" s="28">
        <f t="shared" si="31"/>
        <v>267</v>
      </c>
      <c r="U23" s="28">
        <f t="shared" si="31"/>
        <v>163</v>
      </c>
      <c r="V23" s="28">
        <f t="shared" si="31"/>
        <v>0.06245210727969349</v>
      </c>
      <c r="W23" s="28">
        <f t="shared" si="31"/>
        <v>61.04868913857678</v>
      </c>
      <c r="X23" s="28">
        <f t="shared" si="31"/>
        <v>0</v>
      </c>
      <c r="Y23" s="28">
        <f t="shared" si="31"/>
        <v>0</v>
      </c>
      <c r="Z23" s="28">
        <f t="shared" si="31"/>
        <v>0</v>
      </c>
      <c r="AA23" s="28">
        <f t="shared" si="31"/>
        <v>0</v>
      </c>
      <c r="AB23" s="28">
        <f t="shared" si="31"/>
        <v>0</v>
      </c>
      <c r="AC23" s="28">
        <f t="shared" si="31"/>
        <v>5622.24</v>
      </c>
      <c r="AD23" s="28">
        <f t="shared" si="31"/>
        <v>0</v>
      </c>
      <c r="AE23" s="28">
        <f t="shared" si="31"/>
        <v>0</v>
      </c>
      <c r="AF23" s="28">
        <f t="shared" si="31"/>
        <v>63278.21</v>
      </c>
      <c r="AG23" s="28">
        <f t="shared" si="31"/>
        <v>0</v>
      </c>
      <c r="AH23" s="28">
        <f t="shared" si="31"/>
        <v>0</v>
      </c>
      <c r="AI23" s="28">
        <f t="shared" si="31"/>
        <v>0</v>
      </c>
      <c r="AJ23" s="28">
        <f t="shared" si="31"/>
        <v>106487.36</v>
      </c>
      <c r="AK23" s="28">
        <f t="shared" si="31"/>
        <v>0</v>
      </c>
      <c r="AL23" s="28">
        <f t="shared" si="31"/>
        <v>0</v>
      </c>
      <c r="AM23" s="28">
        <f t="shared" si="31"/>
        <v>126540</v>
      </c>
      <c r="AN23" s="28">
        <f t="shared" si="31"/>
        <v>0</v>
      </c>
      <c r="AO23" s="28">
        <f t="shared" si="31"/>
        <v>0</v>
      </c>
      <c r="AP23" s="28">
        <f t="shared" si="31"/>
        <v>129903.68</v>
      </c>
      <c r="AQ23" s="28">
        <f t="shared" si="31"/>
        <v>0</v>
      </c>
      <c r="AR23" s="28">
        <f t="shared" si="31"/>
        <v>0</v>
      </c>
      <c r="AS23" s="28">
        <f t="shared" si="31"/>
        <v>0</v>
      </c>
      <c r="AT23" s="28">
        <f t="shared" si="31"/>
        <v>161685.92</v>
      </c>
      <c r="AU23" s="28">
        <f t="shared" si="31"/>
        <v>0</v>
      </c>
      <c r="AV23" s="28">
        <f t="shared" si="31"/>
        <v>0</v>
      </c>
      <c r="AW23" s="28">
        <f t="shared" si="31"/>
        <v>167332.04</v>
      </c>
      <c r="AX23" s="28">
        <f t="shared" si="31"/>
        <v>0</v>
      </c>
      <c r="AY23" s="28">
        <f t="shared" si="31"/>
        <v>0</v>
      </c>
      <c r="AZ23" s="28">
        <f t="shared" si="31"/>
        <v>252789.96</v>
      </c>
      <c r="BA23" s="28">
        <f t="shared" si="31"/>
        <v>0</v>
      </c>
      <c r="BB23" s="28">
        <f t="shared" si="31"/>
        <v>0</v>
      </c>
      <c r="BC23" s="28">
        <f t="shared" si="31"/>
        <v>382909.78</v>
      </c>
      <c r="BD23" s="28">
        <f t="shared" si="31"/>
        <v>0</v>
      </c>
      <c r="BE23" s="28">
        <f t="shared" si="31"/>
        <v>427344.34</v>
      </c>
      <c r="BF23" s="13">
        <f t="shared" si="2"/>
        <v>163.73346360153258</v>
      </c>
      <c r="BG23" s="47">
        <f>BG24</f>
        <v>485652.01</v>
      </c>
      <c r="BH23" s="13">
        <f t="shared" si="3"/>
        <v>186.07356704980845</v>
      </c>
    </row>
    <row r="24" spans="1:60" ht="28.5" customHeight="1">
      <c r="A24" s="8" t="s">
        <v>23</v>
      </c>
      <c r="B24" s="34">
        <v>261000</v>
      </c>
      <c r="C24" s="31">
        <v>89</v>
      </c>
      <c r="D24" s="31"/>
      <c r="E24" s="23">
        <f>ROUND(D24/B24*100,1)</f>
        <v>0</v>
      </c>
      <c r="F24" s="23">
        <f>ROUND(D24/C24*100,1)</f>
        <v>0</v>
      </c>
      <c r="G24" s="31"/>
      <c r="H24" s="24">
        <f t="shared" si="25"/>
        <v>0</v>
      </c>
      <c r="I24" s="24">
        <f t="shared" si="26"/>
        <v>0</v>
      </c>
      <c r="J24" s="31">
        <f>89+89</f>
        <v>178</v>
      </c>
      <c r="K24" s="31">
        <v>4</v>
      </c>
      <c r="L24" s="25">
        <f>K24/B24*100</f>
        <v>0.001532567049808429</v>
      </c>
      <c r="M24" s="26">
        <f>K24/J24*100</f>
        <v>2.247191011235955</v>
      </c>
      <c r="N24" s="31">
        <v>60</v>
      </c>
      <c r="O24" s="25">
        <f>N24/B24*100</f>
        <v>0.022988505747126436</v>
      </c>
      <c r="P24" s="25">
        <f t="shared" si="27"/>
        <v>33.70786516853933</v>
      </c>
      <c r="Q24" s="31">
        <v>125</v>
      </c>
      <c r="R24" s="25">
        <f t="shared" si="28"/>
        <v>0.047892720306513405</v>
      </c>
      <c r="S24" s="25">
        <f t="shared" si="29"/>
        <v>70.2247191011236</v>
      </c>
      <c r="T24" s="31">
        <v>267</v>
      </c>
      <c r="U24" s="31">
        <v>163</v>
      </c>
      <c r="V24" s="25">
        <f t="shared" si="4"/>
        <v>0.06245210727969349</v>
      </c>
      <c r="W24" s="25">
        <f>U24/T24*100</f>
        <v>61.04868913857678</v>
      </c>
      <c r="X24" s="25">
        <v>0</v>
      </c>
      <c r="Y24" s="31">
        <v>0</v>
      </c>
      <c r="Z24" s="13"/>
      <c r="AA24" s="13">
        <f>Y24/T24*100</f>
        <v>0</v>
      </c>
      <c r="AB24" s="13"/>
      <c r="AC24" s="47">
        <v>5622.24</v>
      </c>
      <c r="AD24" s="13"/>
      <c r="AE24" s="13"/>
      <c r="AF24" s="47">
        <v>63278.21</v>
      </c>
      <c r="AG24" s="13"/>
      <c r="AH24" s="13"/>
      <c r="AI24" s="47"/>
      <c r="AJ24" s="47">
        <v>106487.36</v>
      </c>
      <c r="AK24" s="18"/>
      <c r="AL24" s="57"/>
      <c r="AM24" s="47">
        <v>126540</v>
      </c>
      <c r="AN24" s="13"/>
      <c r="AO24" s="13"/>
      <c r="AP24" s="47">
        <v>129903.68</v>
      </c>
      <c r="AQ24" s="13"/>
      <c r="AR24" s="13"/>
      <c r="AS24" s="47"/>
      <c r="AT24" s="47">
        <v>161685.92</v>
      </c>
      <c r="AU24" s="61"/>
      <c r="AV24" s="61"/>
      <c r="AW24" s="47">
        <v>167332.04</v>
      </c>
      <c r="AX24" s="13"/>
      <c r="AY24" s="13"/>
      <c r="AZ24" s="47">
        <v>252789.96</v>
      </c>
      <c r="BA24" s="13"/>
      <c r="BB24" s="13"/>
      <c r="BC24" s="47">
        <v>382909.78</v>
      </c>
      <c r="BD24" s="13"/>
      <c r="BE24" s="47">
        <v>427344.34</v>
      </c>
      <c r="BF24" s="13">
        <f t="shared" si="2"/>
        <v>163.73346360153258</v>
      </c>
      <c r="BG24" s="47">
        <v>485652.01</v>
      </c>
      <c r="BH24" s="13">
        <f t="shared" si="3"/>
        <v>186.07356704980845</v>
      </c>
    </row>
    <row r="25" spans="1:60" ht="12.75">
      <c r="A25" s="8" t="s">
        <v>24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56">
        <v>0</v>
      </c>
      <c r="BD25" s="13"/>
      <c r="BE25" s="47"/>
      <c r="BF25" s="13"/>
      <c r="BG25" s="47"/>
      <c r="BH25" s="13"/>
    </row>
    <row r="26" spans="1:60" ht="12.75">
      <c r="A26" s="9" t="s">
        <v>28</v>
      </c>
      <c r="B26" s="38">
        <v>0</v>
      </c>
      <c r="C26" s="31">
        <v>3</v>
      </c>
      <c r="D26" s="31">
        <v>1</v>
      </c>
      <c r="E26" s="23" t="e">
        <f>ROUND(D26/B26*100,1)</f>
        <v>#DIV/0!</v>
      </c>
      <c r="F26" s="23">
        <f>ROUND(D26/C26*100,1)</f>
        <v>33.3</v>
      </c>
      <c r="G26" s="31"/>
      <c r="H26" s="24" t="e">
        <f t="shared" si="25"/>
        <v>#DIV/0!</v>
      </c>
      <c r="I26" s="24">
        <f t="shared" si="26"/>
        <v>0</v>
      </c>
      <c r="J26" s="31">
        <v>6</v>
      </c>
      <c r="K26" s="31"/>
      <c r="L26" s="25"/>
      <c r="M26" s="26"/>
      <c r="N26" s="31"/>
      <c r="O26" s="25" t="e">
        <f>N26/B26*100</f>
        <v>#DIV/0!</v>
      </c>
      <c r="P26" s="25">
        <f t="shared" si="27"/>
        <v>0</v>
      </c>
      <c r="Q26" s="31"/>
      <c r="R26" s="25" t="e">
        <f t="shared" si="28"/>
        <v>#DIV/0!</v>
      </c>
      <c r="S26" s="25">
        <f t="shared" si="29"/>
        <v>0</v>
      </c>
      <c r="T26" s="31">
        <v>10</v>
      </c>
      <c r="U26" s="31"/>
      <c r="V26" s="25" t="e">
        <f t="shared" si="4"/>
        <v>#DIV/0!</v>
      </c>
      <c r="W26" s="25">
        <f>U26/T26*100</f>
        <v>0</v>
      </c>
      <c r="X26" s="25"/>
      <c r="Y26" s="31">
        <v>0</v>
      </c>
      <c r="Z26" s="13"/>
      <c r="AA26" s="13">
        <f>Y26/T26*100</f>
        <v>0</v>
      </c>
      <c r="AB26" s="13"/>
      <c r="AC26" s="47"/>
      <c r="AD26" s="13"/>
      <c r="AE26" s="13"/>
      <c r="AF26" s="47"/>
      <c r="AG26" s="13"/>
      <c r="AH26" s="13"/>
      <c r="AI26" s="47"/>
      <c r="AJ26" s="47"/>
      <c r="AK26" s="18"/>
      <c r="AL26" s="57"/>
      <c r="AM26" s="47"/>
      <c r="AN26" s="13"/>
      <c r="AO26" s="13"/>
      <c r="AP26" s="47"/>
      <c r="AQ26" s="13"/>
      <c r="AR26" s="13"/>
      <c r="AS26" s="47"/>
      <c r="AT26" s="47"/>
      <c r="AU26" s="61"/>
      <c r="AV26" s="61"/>
      <c r="AW26" s="47"/>
      <c r="AX26" s="13"/>
      <c r="AY26" s="13"/>
      <c r="AZ26" s="47"/>
      <c r="BA26" s="13"/>
      <c r="BB26" s="13"/>
      <c r="BC26" s="47"/>
      <c r="BD26" s="13"/>
      <c r="BE26" s="47"/>
      <c r="BF26" s="13"/>
      <c r="BG26" s="47"/>
      <c r="BH26" s="13"/>
    </row>
    <row r="27" spans="1:60" ht="12.75">
      <c r="A27" s="9" t="s">
        <v>29</v>
      </c>
      <c r="B27" s="38">
        <v>0</v>
      </c>
      <c r="C27" s="31">
        <v>39</v>
      </c>
      <c r="D27" s="31"/>
      <c r="E27" s="23" t="e">
        <f>ROUND(D27/B27*100,1)</f>
        <v>#DIV/0!</v>
      </c>
      <c r="F27" s="23">
        <f>ROUND(D27/C27*100,1)</f>
        <v>0</v>
      </c>
      <c r="G27" s="31"/>
      <c r="H27" s="24" t="e">
        <f t="shared" si="25"/>
        <v>#DIV/0!</v>
      </c>
      <c r="I27" s="24">
        <f t="shared" si="26"/>
        <v>0</v>
      </c>
      <c r="J27" s="31">
        <v>79</v>
      </c>
      <c r="K27" s="31">
        <v>37</v>
      </c>
      <c r="L27" s="25" t="e">
        <f>K27/B27*100</f>
        <v>#DIV/0!</v>
      </c>
      <c r="M27" s="26">
        <f>K27/J27*100</f>
        <v>46.835443037974684</v>
      </c>
      <c r="N27" s="31">
        <v>88</v>
      </c>
      <c r="O27" s="25" t="e">
        <f>N27/B27*100</f>
        <v>#DIV/0!</v>
      </c>
      <c r="P27" s="25">
        <f t="shared" si="27"/>
        <v>111.39240506329114</v>
      </c>
      <c r="Q27" s="31">
        <v>143</v>
      </c>
      <c r="R27" s="25" t="e">
        <f t="shared" si="28"/>
        <v>#DIV/0!</v>
      </c>
      <c r="S27" s="25">
        <f t="shared" si="29"/>
        <v>181.0126582278481</v>
      </c>
      <c r="T27" s="31">
        <v>119</v>
      </c>
      <c r="U27" s="31">
        <v>239</v>
      </c>
      <c r="V27" s="25" t="e">
        <f t="shared" si="4"/>
        <v>#DIV/0!</v>
      </c>
      <c r="W27" s="25">
        <f>U27/T27*100</f>
        <v>200.84033613445376</v>
      </c>
      <c r="X27" s="25"/>
      <c r="Y27" s="31">
        <v>0</v>
      </c>
      <c r="Z27" s="13"/>
      <c r="AA27" s="13">
        <f>Y27/T27*100</f>
        <v>0</v>
      </c>
      <c r="AB27" s="13"/>
      <c r="AC27" s="47"/>
      <c r="AD27" s="13"/>
      <c r="AE27" s="13"/>
      <c r="AF27" s="47"/>
      <c r="AG27" s="13"/>
      <c r="AH27" s="13"/>
      <c r="AI27" s="47"/>
      <c r="AJ27" s="47"/>
      <c r="AK27" s="18"/>
      <c r="AL27" s="57"/>
      <c r="AM27" s="47"/>
      <c r="AN27" s="13"/>
      <c r="AO27" s="13"/>
      <c r="AP27" s="47"/>
      <c r="AQ27" s="13"/>
      <c r="AR27" s="13"/>
      <c r="AS27" s="47"/>
      <c r="AT27" s="47"/>
      <c r="AU27" s="61"/>
      <c r="AV27" s="61"/>
      <c r="AW27" s="47"/>
      <c r="AX27" s="13"/>
      <c r="AY27" s="13"/>
      <c r="AZ27" s="47"/>
      <c r="BA27" s="13"/>
      <c r="BB27" s="13"/>
      <c r="BC27" s="47"/>
      <c r="BD27" s="13"/>
      <c r="BE27" s="47"/>
      <c r="BF27" s="13"/>
      <c r="BG27" s="47"/>
      <c r="BH27" s="13"/>
    </row>
    <row r="28" spans="1:60" ht="12.75">
      <c r="A28" s="9" t="s">
        <v>30</v>
      </c>
      <c r="B28" s="38">
        <v>0</v>
      </c>
      <c r="C28" s="31">
        <v>41</v>
      </c>
      <c r="D28" s="31"/>
      <c r="E28" s="23" t="e">
        <f>ROUND(D28/B28*100,1)</f>
        <v>#DIV/0!</v>
      </c>
      <c r="F28" s="23">
        <f>ROUND(D28/C28*100,1)</f>
        <v>0</v>
      </c>
      <c r="G28" s="31">
        <v>10</v>
      </c>
      <c r="H28" s="24" t="e">
        <f t="shared" si="25"/>
        <v>#DIV/0!</v>
      </c>
      <c r="I28" s="24">
        <f t="shared" si="26"/>
        <v>24.390243902439025</v>
      </c>
      <c r="J28" s="31">
        <v>81</v>
      </c>
      <c r="K28" s="31">
        <v>6</v>
      </c>
      <c r="L28" s="25" t="e">
        <f>K28/B28*100</f>
        <v>#DIV/0!</v>
      </c>
      <c r="M28" s="26">
        <f>K28/J28*100</f>
        <v>7.4074074074074066</v>
      </c>
      <c r="N28" s="31">
        <v>113</v>
      </c>
      <c r="O28" s="25" t="e">
        <f>N28/B28*100</f>
        <v>#DIV/0!</v>
      </c>
      <c r="P28" s="25">
        <f t="shared" si="27"/>
        <v>139.50617283950618</v>
      </c>
      <c r="Q28" s="31">
        <v>113</v>
      </c>
      <c r="R28" s="25" t="e">
        <f t="shared" si="28"/>
        <v>#DIV/0!</v>
      </c>
      <c r="S28" s="25">
        <f t="shared" si="29"/>
        <v>139.50617283950618</v>
      </c>
      <c r="T28" s="31">
        <v>121</v>
      </c>
      <c r="U28" s="31">
        <v>113</v>
      </c>
      <c r="V28" s="25" t="e">
        <f t="shared" si="4"/>
        <v>#DIV/0!</v>
      </c>
      <c r="W28" s="25">
        <f>U28/T28*100</f>
        <v>93.38842975206612</v>
      </c>
      <c r="X28" s="25"/>
      <c r="Y28" s="31">
        <v>0</v>
      </c>
      <c r="Z28" s="13"/>
      <c r="AA28" s="13">
        <f>Y28/T28*100</f>
        <v>0</v>
      </c>
      <c r="AB28" s="13"/>
      <c r="AC28" s="47"/>
      <c r="AD28" s="13"/>
      <c r="AE28" s="13"/>
      <c r="AF28" s="47"/>
      <c r="AG28" s="13"/>
      <c r="AH28" s="13"/>
      <c r="AI28" s="47"/>
      <c r="AJ28" s="47"/>
      <c r="AK28" s="18"/>
      <c r="AL28" s="57"/>
      <c r="AM28" s="47"/>
      <c r="AN28" s="13"/>
      <c r="AO28" s="13"/>
      <c r="AP28" s="47"/>
      <c r="AQ28" s="13"/>
      <c r="AR28" s="13"/>
      <c r="AS28" s="47"/>
      <c r="AT28" s="47"/>
      <c r="AU28" s="61"/>
      <c r="AV28" s="61"/>
      <c r="AW28" s="47"/>
      <c r="AX28" s="13"/>
      <c r="AY28" s="13"/>
      <c r="AZ28" s="47"/>
      <c r="BA28" s="13"/>
      <c r="BB28" s="13"/>
      <c r="BC28" s="47"/>
      <c r="BD28" s="13"/>
      <c r="BE28" s="47"/>
      <c r="BF28" s="13"/>
      <c r="BG28" s="47"/>
      <c r="BH28" s="13"/>
    </row>
    <row r="29" spans="1:60" ht="12.75">
      <c r="A29" s="9" t="s">
        <v>105</v>
      </c>
      <c r="B29" s="38"/>
      <c r="C29" s="31"/>
      <c r="D29" s="31"/>
      <c r="E29" s="23"/>
      <c r="F29" s="23"/>
      <c r="G29" s="31"/>
      <c r="H29" s="24"/>
      <c r="I29" s="24"/>
      <c r="J29" s="31"/>
      <c r="K29" s="31"/>
      <c r="L29" s="25"/>
      <c r="M29" s="26"/>
      <c r="N29" s="31">
        <v>21</v>
      </c>
      <c r="O29" s="25"/>
      <c r="P29" s="25"/>
      <c r="Q29" s="31">
        <v>29</v>
      </c>
      <c r="R29" s="25"/>
      <c r="S29" s="25"/>
      <c r="T29" s="31"/>
      <c r="U29" s="31">
        <v>32</v>
      </c>
      <c r="V29" s="25"/>
      <c r="W29" s="25"/>
      <c r="X29" s="25"/>
      <c r="Y29" s="31">
        <v>0</v>
      </c>
      <c r="Z29" s="13"/>
      <c r="AA29" s="13"/>
      <c r="AB29" s="13"/>
      <c r="AC29" s="47"/>
      <c r="AD29" s="13"/>
      <c r="AE29" s="13"/>
      <c r="AF29" s="47"/>
      <c r="AG29" s="13"/>
      <c r="AH29" s="13"/>
      <c r="AI29" s="47"/>
      <c r="AJ29" s="47"/>
      <c r="AK29" s="18"/>
      <c r="AL29" s="57"/>
      <c r="AM29" s="47"/>
      <c r="AN29" s="13"/>
      <c r="AO29" s="13"/>
      <c r="AP29" s="47"/>
      <c r="AQ29" s="13"/>
      <c r="AR29" s="13"/>
      <c r="AS29" s="47"/>
      <c r="AT29" s="47"/>
      <c r="AU29" s="61"/>
      <c r="AV29" s="61"/>
      <c r="AW29" s="47"/>
      <c r="AX29" s="13"/>
      <c r="AY29" s="13"/>
      <c r="AZ29" s="47"/>
      <c r="BA29" s="13"/>
      <c r="BB29" s="13"/>
      <c r="BC29" s="47"/>
      <c r="BD29" s="13"/>
      <c r="BE29" s="47"/>
      <c r="BF29" s="13"/>
      <c r="BG29" s="47"/>
      <c r="BH29" s="13"/>
    </row>
    <row r="30" spans="1:60" ht="15" customHeight="1">
      <c r="A30" s="8" t="s">
        <v>25</v>
      </c>
      <c r="B30" s="34">
        <v>0</v>
      </c>
      <c r="C30" s="31">
        <v>0</v>
      </c>
      <c r="D30" s="31">
        <v>54</v>
      </c>
      <c r="E30" s="23"/>
      <c r="F30" s="23"/>
      <c r="G30" s="31">
        <v>68</v>
      </c>
      <c r="H30" s="24"/>
      <c r="I30" s="24"/>
      <c r="J30" s="31"/>
      <c r="K30" s="31">
        <v>100</v>
      </c>
      <c r="L30" s="25"/>
      <c r="M30" s="26"/>
      <c r="N30" s="31">
        <v>100</v>
      </c>
      <c r="O30" s="25"/>
      <c r="P30" s="25"/>
      <c r="Q30" s="31">
        <v>101</v>
      </c>
      <c r="R30" s="25"/>
      <c r="S30" s="25"/>
      <c r="T30" s="31"/>
      <c r="U30" s="31">
        <v>103</v>
      </c>
      <c r="V30" s="25"/>
      <c r="W30" s="25"/>
      <c r="X30" s="25"/>
      <c r="Y30" s="31">
        <v>0</v>
      </c>
      <c r="Z30" s="13"/>
      <c r="AA30" s="13"/>
      <c r="AB30" s="13"/>
      <c r="AC30" s="47"/>
      <c r="AD30" s="13"/>
      <c r="AE30" s="13"/>
      <c r="AF30" s="47"/>
      <c r="AG30" s="13"/>
      <c r="AH30" s="13"/>
      <c r="AI30" s="47"/>
      <c r="AJ30" s="47"/>
      <c r="AK30" s="18"/>
      <c r="AL30" s="57"/>
      <c r="AM30" s="47"/>
      <c r="AN30" s="13"/>
      <c r="AO30" s="13"/>
      <c r="AP30" s="47"/>
      <c r="AQ30" s="13"/>
      <c r="AR30" s="13"/>
      <c r="AS30" s="47"/>
      <c r="AT30" s="47"/>
      <c r="AU30" s="61"/>
      <c r="AV30" s="61"/>
      <c r="AW30" s="47"/>
      <c r="AX30" s="13"/>
      <c r="AY30" s="13"/>
      <c r="AZ30" s="47"/>
      <c r="BA30" s="13"/>
      <c r="BB30" s="13"/>
      <c r="BC30" s="47"/>
      <c r="BD30" s="13"/>
      <c r="BE30" s="47"/>
      <c r="BF30" s="13"/>
      <c r="BG30" s="47"/>
      <c r="BH30" s="13"/>
    </row>
    <row r="31" spans="1:60" ht="12.75">
      <c r="A31" s="8" t="s">
        <v>26</v>
      </c>
      <c r="B31" s="39">
        <v>0</v>
      </c>
      <c r="C31" s="31">
        <v>8</v>
      </c>
      <c r="D31" s="31"/>
      <c r="E31" s="23" t="e">
        <f aca="true" t="shared" si="32" ref="E31:E36">ROUND(D31/B31*100,1)</f>
        <v>#DIV/0!</v>
      </c>
      <c r="F31" s="23">
        <f aca="true" t="shared" si="33" ref="F31:F36">ROUND(D31/C31*100,1)</f>
        <v>0</v>
      </c>
      <c r="G31" s="31"/>
      <c r="H31" s="24" t="e">
        <f aca="true" t="shared" si="34" ref="H31:H36">G31/B31*100</f>
        <v>#DIV/0!</v>
      </c>
      <c r="I31" s="24">
        <f aca="true" t="shared" si="35" ref="I31:I36">G31/C31*100</f>
        <v>0</v>
      </c>
      <c r="J31" s="32">
        <v>16</v>
      </c>
      <c r="K31" s="32"/>
      <c r="L31" s="33" t="e">
        <f>K31/B31*100</f>
        <v>#DIV/0!</v>
      </c>
      <c r="M31" s="40">
        <f>K31/J31*100</f>
        <v>0</v>
      </c>
      <c r="N31" s="32"/>
      <c r="O31" s="33"/>
      <c r="P31" s="33"/>
      <c r="Q31" s="32"/>
      <c r="R31" s="33"/>
      <c r="S31" s="33"/>
      <c r="T31" s="31">
        <v>24</v>
      </c>
      <c r="U31" s="31">
        <v>30</v>
      </c>
      <c r="V31" s="25" t="e">
        <f t="shared" si="4"/>
        <v>#DIV/0!</v>
      </c>
      <c r="W31" s="25">
        <f aca="true" t="shared" si="36" ref="W31:W37">U31/T31*100</f>
        <v>125</v>
      </c>
      <c r="X31" s="25"/>
      <c r="Y31" s="31">
        <v>0</v>
      </c>
      <c r="Z31" s="13"/>
      <c r="AA31" s="13">
        <f aca="true" t="shared" si="37" ref="AA31:AA37">Y31/T31*100</f>
        <v>0</v>
      </c>
      <c r="AB31" s="13"/>
      <c r="AC31" s="47"/>
      <c r="AD31" s="13"/>
      <c r="AE31" s="13"/>
      <c r="AF31" s="47"/>
      <c r="AG31" s="13"/>
      <c r="AH31" s="13"/>
      <c r="AI31" s="47"/>
      <c r="AJ31" s="47"/>
      <c r="AK31" s="18"/>
      <c r="AL31" s="57"/>
      <c r="AM31" s="47"/>
      <c r="AN31" s="13"/>
      <c r="AO31" s="13"/>
      <c r="AP31" s="47"/>
      <c r="AQ31" s="13"/>
      <c r="AR31" s="13"/>
      <c r="AS31" s="49"/>
      <c r="AT31" s="47"/>
      <c r="AU31" s="61"/>
      <c r="AV31" s="61"/>
      <c r="AW31" s="47"/>
      <c r="AX31" s="13"/>
      <c r="AY31" s="13"/>
      <c r="AZ31" s="47"/>
      <c r="BA31" s="13"/>
      <c r="BB31" s="13"/>
      <c r="BC31" s="47"/>
      <c r="BD31" s="13"/>
      <c r="BE31" s="47"/>
      <c r="BF31" s="13"/>
      <c r="BG31" s="47"/>
      <c r="BH31" s="13"/>
    </row>
    <row r="32" spans="1:60" ht="13.5" customHeight="1">
      <c r="A32" s="8" t="s">
        <v>27</v>
      </c>
      <c r="B32" s="39">
        <v>189000</v>
      </c>
      <c r="C32" s="41">
        <v>34</v>
      </c>
      <c r="D32" s="41">
        <v>8</v>
      </c>
      <c r="E32" s="36">
        <f t="shared" si="32"/>
        <v>0</v>
      </c>
      <c r="F32" s="36">
        <f t="shared" si="33"/>
        <v>23.5</v>
      </c>
      <c r="G32" s="41">
        <v>11</v>
      </c>
      <c r="H32" s="48">
        <f t="shared" si="34"/>
        <v>0.005820105820105821</v>
      </c>
      <c r="I32" s="48">
        <f t="shared" si="35"/>
        <v>32.35294117647059</v>
      </c>
      <c r="J32" s="41">
        <v>68</v>
      </c>
      <c r="K32" s="41">
        <v>32</v>
      </c>
      <c r="L32" s="42">
        <f>K32/B32*100</f>
        <v>0.016931216931216932</v>
      </c>
      <c r="M32" s="43">
        <f>K32/J32*100</f>
        <v>47.05882352941176</v>
      </c>
      <c r="N32" s="41">
        <v>54</v>
      </c>
      <c r="O32" s="42">
        <f>N32/B32*100</f>
        <v>0.028571428571428574</v>
      </c>
      <c r="P32" s="42">
        <f>N32/J32*100</f>
        <v>79.41176470588235</v>
      </c>
      <c r="Q32" s="41">
        <v>55</v>
      </c>
      <c r="R32" s="42">
        <f>Q32/B32*100</f>
        <v>0.0291005291005291</v>
      </c>
      <c r="S32" s="42">
        <f>Q32/J32*100</f>
        <v>80.88235294117648</v>
      </c>
      <c r="T32" s="41">
        <v>102</v>
      </c>
      <c r="U32" s="41">
        <v>83</v>
      </c>
      <c r="V32" s="42">
        <f t="shared" si="4"/>
        <v>0.043915343915343914</v>
      </c>
      <c r="W32" s="42">
        <f t="shared" si="36"/>
        <v>81.37254901960785</v>
      </c>
      <c r="X32" s="42">
        <v>25000</v>
      </c>
      <c r="Y32" s="41">
        <v>8931.1</v>
      </c>
      <c r="Z32" s="20">
        <f>Y32/B32*100</f>
        <v>4.725449735449735</v>
      </c>
      <c r="AA32" s="20">
        <f t="shared" si="37"/>
        <v>8755.980392156864</v>
      </c>
      <c r="AB32" s="20">
        <f>Y32/X32*100</f>
        <v>35.7244</v>
      </c>
      <c r="AC32" s="49">
        <v>12418.21</v>
      </c>
      <c r="AD32" s="20">
        <f>AC32/B32*100</f>
        <v>6.570481481481481</v>
      </c>
      <c r="AE32" s="20">
        <f>AC32/X32*100</f>
        <v>49.672839999999994</v>
      </c>
      <c r="AF32" s="49">
        <v>14490.46</v>
      </c>
      <c r="AG32" s="20">
        <f>AF32/B32*100</f>
        <v>7.666910052910053</v>
      </c>
      <c r="AH32" s="20">
        <f>AF32/X32*100</f>
        <v>57.961839999999995</v>
      </c>
      <c r="AI32" s="49">
        <v>79000</v>
      </c>
      <c r="AJ32" s="49">
        <v>42812.66</v>
      </c>
      <c r="AK32" s="18">
        <f>AJ32/B32*100</f>
        <v>22.65220105820106</v>
      </c>
      <c r="AL32" s="57">
        <f>AJ32/AI32*100</f>
        <v>54.19324050632912</v>
      </c>
      <c r="AM32" s="47">
        <v>45925</v>
      </c>
      <c r="AN32" s="13">
        <f>AM32/B32*100</f>
        <v>24.298941798941797</v>
      </c>
      <c r="AO32" s="13">
        <f>AM32/AI32*100</f>
        <v>58.13291139240506</v>
      </c>
      <c r="AP32" s="47">
        <v>56984.57</v>
      </c>
      <c r="AQ32" s="13">
        <f>AP32/B32*100</f>
        <v>30.150566137566138</v>
      </c>
      <c r="AR32" s="13">
        <f>AP32/AI32*100</f>
        <v>72.1323670886076</v>
      </c>
      <c r="AS32" s="49">
        <v>133000</v>
      </c>
      <c r="AT32" s="47">
        <v>70987.94</v>
      </c>
      <c r="AU32" s="61">
        <f>AT32/B32*100</f>
        <v>37.55975661375662</v>
      </c>
      <c r="AV32" s="61">
        <f>AT32/AS32*100</f>
        <v>53.37439097744361</v>
      </c>
      <c r="AW32" s="47">
        <v>80890.46</v>
      </c>
      <c r="AX32" s="13">
        <f>AW32/B32*100</f>
        <v>42.79918518518519</v>
      </c>
      <c r="AY32" s="13">
        <f>AW32/AS32*100</f>
        <v>60.81989473684211</v>
      </c>
      <c r="AZ32" s="47">
        <v>84303.05</v>
      </c>
      <c r="BA32" s="13">
        <f>AZ32/B32*100</f>
        <v>44.60478835978836</v>
      </c>
      <c r="BB32" s="13">
        <f>AZ32/AS32*100</f>
        <v>63.38575187969925</v>
      </c>
      <c r="BC32" s="47">
        <v>104638.28</v>
      </c>
      <c r="BD32" s="13">
        <f>BC32/B32*100</f>
        <v>55.36416931216931</v>
      </c>
      <c r="BE32" s="47">
        <v>109940.27</v>
      </c>
      <c r="BF32" s="13">
        <f t="shared" si="2"/>
        <v>58.16945502645503</v>
      </c>
      <c r="BG32" s="47">
        <v>132220.85</v>
      </c>
      <c r="BH32" s="13">
        <f t="shared" si="3"/>
        <v>69.9581216931217</v>
      </c>
    </row>
    <row r="33" spans="1:60" ht="12.75">
      <c r="A33" s="8" t="s">
        <v>113</v>
      </c>
      <c r="B33" s="39">
        <v>0</v>
      </c>
      <c r="C33" s="41">
        <v>13</v>
      </c>
      <c r="D33" s="41">
        <v>12</v>
      </c>
      <c r="E33" s="36" t="e">
        <f t="shared" si="32"/>
        <v>#DIV/0!</v>
      </c>
      <c r="F33" s="36">
        <f t="shared" si="33"/>
        <v>92.3</v>
      </c>
      <c r="G33" s="41">
        <v>12</v>
      </c>
      <c r="H33" s="48" t="e">
        <f t="shared" si="34"/>
        <v>#DIV/0!</v>
      </c>
      <c r="I33" s="48">
        <f t="shared" si="35"/>
        <v>92.3076923076923</v>
      </c>
      <c r="J33" s="41">
        <v>27</v>
      </c>
      <c r="K33" s="41">
        <v>12</v>
      </c>
      <c r="L33" s="42" t="e">
        <f>K33/B33*100</f>
        <v>#DIV/0!</v>
      </c>
      <c r="M33" s="43">
        <f>K33/J33*100</f>
        <v>44.44444444444444</v>
      </c>
      <c r="N33" s="41">
        <v>12</v>
      </c>
      <c r="O33" s="42" t="e">
        <f>N33/B33*100</f>
        <v>#DIV/0!</v>
      </c>
      <c r="P33" s="42">
        <f>N33/J33*100</f>
        <v>44.44444444444444</v>
      </c>
      <c r="Q33" s="41">
        <v>12</v>
      </c>
      <c r="R33" s="42" t="e">
        <f>Q33/B33*100</f>
        <v>#DIV/0!</v>
      </c>
      <c r="S33" s="42">
        <f>Q33/J33*100</f>
        <v>44.44444444444444</v>
      </c>
      <c r="T33" s="41">
        <v>41</v>
      </c>
      <c r="U33" s="41">
        <v>12</v>
      </c>
      <c r="V33" s="42" t="e">
        <f t="shared" si="4"/>
        <v>#DIV/0!</v>
      </c>
      <c r="W33" s="42">
        <f t="shared" si="36"/>
        <v>29.268292682926827</v>
      </c>
      <c r="X33" s="42"/>
      <c r="Y33" s="41">
        <v>0</v>
      </c>
      <c r="Z33" s="20"/>
      <c r="AA33" s="20">
        <f t="shared" si="37"/>
        <v>0</v>
      </c>
      <c r="AB33" s="20"/>
      <c r="AC33" s="49"/>
      <c r="AD33" s="20"/>
      <c r="AE33" s="20"/>
      <c r="AF33" s="49"/>
      <c r="AG33" s="20"/>
      <c r="AH33" s="20"/>
      <c r="AI33" s="49"/>
      <c r="AJ33" s="49">
        <v>330000</v>
      </c>
      <c r="AK33" s="18"/>
      <c r="AL33" s="57"/>
      <c r="AM33" s="47">
        <v>330000</v>
      </c>
      <c r="AN33" s="13"/>
      <c r="AO33" s="13"/>
      <c r="AP33" s="47">
        <v>330000</v>
      </c>
      <c r="AQ33" s="13"/>
      <c r="AR33" s="13"/>
      <c r="AS33" s="49"/>
      <c r="AT33" s="47">
        <v>330000</v>
      </c>
      <c r="AU33" s="61"/>
      <c r="AV33" s="61"/>
      <c r="AW33" s="47">
        <v>330000</v>
      </c>
      <c r="AX33" s="13"/>
      <c r="AY33" s="13"/>
      <c r="AZ33" s="47">
        <v>330000</v>
      </c>
      <c r="BA33" s="13"/>
      <c r="BB33" s="13"/>
      <c r="BC33" s="47">
        <v>391000</v>
      </c>
      <c r="BD33" s="13"/>
      <c r="BE33" s="47">
        <v>391000</v>
      </c>
      <c r="BF33" s="13"/>
      <c r="BG33" s="47">
        <v>391000</v>
      </c>
      <c r="BH33" s="13"/>
    </row>
    <row r="34" spans="1:60" ht="12.75">
      <c r="A34" s="8" t="s">
        <v>31</v>
      </c>
      <c r="B34" s="39">
        <v>0</v>
      </c>
      <c r="C34" s="41">
        <v>3</v>
      </c>
      <c r="D34" s="41"/>
      <c r="E34" s="36" t="e">
        <f t="shared" si="32"/>
        <v>#DIV/0!</v>
      </c>
      <c r="F34" s="36">
        <f t="shared" si="33"/>
        <v>0</v>
      </c>
      <c r="G34" s="41"/>
      <c r="H34" s="48" t="e">
        <f t="shared" si="34"/>
        <v>#DIV/0!</v>
      </c>
      <c r="I34" s="48">
        <f t="shared" si="35"/>
        <v>0</v>
      </c>
      <c r="J34" s="41">
        <v>6</v>
      </c>
      <c r="K34" s="41"/>
      <c r="L34" s="42"/>
      <c r="M34" s="43"/>
      <c r="N34" s="41"/>
      <c r="O34" s="42" t="e">
        <f>N34/B34*100</f>
        <v>#DIV/0!</v>
      </c>
      <c r="P34" s="42">
        <f>N34/J34*100</f>
        <v>0</v>
      </c>
      <c r="Q34" s="41"/>
      <c r="R34" s="42"/>
      <c r="S34" s="42"/>
      <c r="T34" s="41">
        <v>9</v>
      </c>
      <c r="U34" s="41"/>
      <c r="V34" s="42" t="e">
        <f t="shared" si="4"/>
        <v>#DIV/0!</v>
      </c>
      <c r="W34" s="42">
        <f t="shared" si="36"/>
        <v>0</v>
      </c>
      <c r="X34" s="42"/>
      <c r="Y34" s="41"/>
      <c r="Z34" s="20"/>
      <c r="AA34" s="20">
        <f t="shared" si="37"/>
        <v>0</v>
      </c>
      <c r="AB34" s="20"/>
      <c r="AC34" s="49"/>
      <c r="AD34" s="20"/>
      <c r="AE34" s="20"/>
      <c r="AF34" s="49"/>
      <c r="AG34" s="20"/>
      <c r="AH34" s="20"/>
      <c r="AI34" s="49"/>
      <c r="AJ34" s="49"/>
      <c r="AK34" s="18"/>
      <c r="AL34" s="57"/>
      <c r="AM34" s="47"/>
      <c r="AN34" s="13"/>
      <c r="AO34" s="13"/>
      <c r="AP34" s="47"/>
      <c r="AQ34" s="13"/>
      <c r="AR34" s="13"/>
      <c r="AS34" s="49"/>
      <c r="AT34" s="47"/>
      <c r="AU34" s="61"/>
      <c r="AV34" s="61"/>
      <c r="AW34" s="47"/>
      <c r="AX34" s="13"/>
      <c r="AY34" s="13"/>
      <c r="AZ34" s="47"/>
      <c r="BA34" s="13"/>
      <c r="BB34" s="13"/>
      <c r="BC34" s="47"/>
      <c r="BD34" s="13"/>
      <c r="BE34" s="47"/>
      <c r="BF34" s="13"/>
      <c r="BG34" s="47"/>
      <c r="BH34" s="13"/>
    </row>
    <row r="35" spans="1:60" ht="12.75">
      <c r="A35" s="8" t="s">
        <v>32</v>
      </c>
      <c r="B35" s="39">
        <v>742929</v>
      </c>
      <c r="C35" s="41">
        <v>212</v>
      </c>
      <c r="D35" s="41">
        <v>106</v>
      </c>
      <c r="E35" s="36">
        <f t="shared" si="32"/>
        <v>0</v>
      </c>
      <c r="F35" s="36">
        <f t="shared" si="33"/>
        <v>50</v>
      </c>
      <c r="G35" s="41">
        <v>154</v>
      </c>
      <c r="H35" s="48">
        <f t="shared" si="34"/>
        <v>0.02072876412147056</v>
      </c>
      <c r="I35" s="48">
        <f t="shared" si="35"/>
        <v>72.64150943396226</v>
      </c>
      <c r="J35" s="41">
        <f>212+212</f>
        <v>424</v>
      </c>
      <c r="K35" s="41">
        <v>202</v>
      </c>
      <c r="L35" s="42">
        <f>K35/B35*100</f>
        <v>0.027189677613876966</v>
      </c>
      <c r="M35" s="43">
        <f>K35/J35*100</f>
        <v>47.64150943396226</v>
      </c>
      <c r="N35" s="41">
        <v>253</v>
      </c>
      <c r="O35" s="42">
        <f>N35/B35*100</f>
        <v>0.03405439819955877</v>
      </c>
      <c r="P35" s="42">
        <f>N35/J35*100</f>
        <v>59.66981132075472</v>
      </c>
      <c r="Q35" s="41">
        <v>298</v>
      </c>
      <c r="R35" s="42">
        <f>Q35/B35*100</f>
        <v>0.04011150459868978</v>
      </c>
      <c r="S35" s="42">
        <f>Q35/J35*100</f>
        <v>70.28301886792453</v>
      </c>
      <c r="T35" s="41">
        <v>637</v>
      </c>
      <c r="U35" s="41">
        <v>332</v>
      </c>
      <c r="V35" s="42">
        <f t="shared" si="4"/>
        <v>0.04468798498914432</v>
      </c>
      <c r="W35" s="42">
        <f t="shared" si="36"/>
        <v>52.119309262166404</v>
      </c>
      <c r="X35" s="42">
        <v>245000</v>
      </c>
      <c r="Y35" s="41">
        <v>4300</v>
      </c>
      <c r="Z35" s="20">
        <f>Y35/B35*100</f>
        <v>0.5787901670280741</v>
      </c>
      <c r="AA35" s="20">
        <f t="shared" si="37"/>
        <v>675.039246467818</v>
      </c>
      <c r="AB35" s="20">
        <f>Y35/X35*100</f>
        <v>1.7551020408163265</v>
      </c>
      <c r="AC35" s="49">
        <v>15450</v>
      </c>
      <c r="AD35" s="20">
        <f>AC35/B35*100</f>
        <v>2.0796065303683124</v>
      </c>
      <c r="AE35" s="20">
        <f>AC35/X35*100</f>
        <v>6.306122448979592</v>
      </c>
      <c r="AF35" s="49">
        <v>60467</v>
      </c>
      <c r="AG35" s="20">
        <f>AF35/B35*100</f>
        <v>8.139001169694547</v>
      </c>
      <c r="AH35" s="20">
        <f>AF35/X35*100</f>
        <v>24.680408163265305</v>
      </c>
      <c r="AI35" s="49">
        <v>490000</v>
      </c>
      <c r="AJ35" s="49">
        <v>130036.06</v>
      </c>
      <c r="AK35" s="18">
        <f>AJ35/B35*100</f>
        <v>17.503161136528526</v>
      </c>
      <c r="AL35" s="57">
        <f>AJ35/AI35*100</f>
        <v>26.537971428571428</v>
      </c>
      <c r="AM35" s="47">
        <v>150161</v>
      </c>
      <c r="AN35" s="13">
        <f>AM35/B35*100</f>
        <v>20.21202564444247</v>
      </c>
      <c r="AO35" s="13">
        <f>AM35/AI35*100</f>
        <v>30.645102040816326</v>
      </c>
      <c r="AP35" s="47">
        <v>199445.76</v>
      </c>
      <c r="AQ35" s="13">
        <f>AP35/B35*100</f>
        <v>26.845870870567712</v>
      </c>
      <c r="AR35" s="13">
        <f>AP35/AI35*100</f>
        <v>40.703216326530615</v>
      </c>
      <c r="AS35" s="49">
        <v>738000</v>
      </c>
      <c r="AT35" s="47">
        <v>237617.76</v>
      </c>
      <c r="AU35" s="61">
        <f>AT35/B35*100</f>
        <v>31.983912325403907</v>
      </c>
      <c r="AV35" s="61">
        <f>AT35/AS35*100</f>
        <v>32.197528455284555</v>
      </c>
      <c r="AW35" s="47">
        <v>266459.76</v>
      </c>
      <c r="AX35" s="13">
        <f>AW35/B35*100</f>
        <v>35.866113720153606</v>
      </c>
      <c r="AY35" s="13">
        <f>AW35/AS35*100</f>
        <v>36.105658536585366</v>
      </c>
      <c r="AZ35" s="47">
        <v>308736.76</v>
      </c>
      <c r="BA35" s="13">
        <f>AZ35/B35*100</f>
        <v>41.55669788095498</v>
      </c>
      <c r="BB35" s="13">
        <f>AZ35/AS35*100</f>
        <v>41.83424932249323</v>
      </c>
      <c r="BC35" s="47">
        <v>344391.46</v>
      </c>
      <c r="BD35" s="13">
        <f>BC35/B35*100</f>
        <v>46.35590480382379</v>
      </c>
      <c r="BE35" s="47">
        <v>402606.95</v>
      </c>
      <c r="BF35" s="13">
        <f t="shared" si="2"/>
        <v>54.1918474039915</v>
      </c>
      <c r="BG35" s="47">
        <v>512773.41</v>
      </c>
      <c r="BH35" s="13">
        <f t="shared" si="3"/>
        <v>69.02051340033839</v>
      </c>
    </row>
    <row r="36" spans="1:60" ht="12.75">
      <c r="A36" s="8" t="s">
        <v>33</v>
      </c>
      <c r="B36" s="39">
        <v>0</v>
      </c>
      <c r="C36" s="41">
        <v>8</v>
      </c>
      <c r="D36" s="41">
        <v>2</v>
      </c>
      <c r="E36" s="36" t="e">
        <f t="shared" si="32"/>
        <v>#DIV/0!</v>
      </c>
      <c r="F36" s="36">
        <f t="shared" si="33"/>
        <v>25</v>
      </c>
      <c r="G36" s="41">
        <v>10</v>
      </c>
      <c r="H36" s="48" t="e">
        <f t="shared" si="34"/>
        <v>#DIV/0!</v>
      </c>
      <c r="I36" s="48">
        <f t="shared" si="35"/>
        <v>125</v>
      </c>
      <c r="J36" s="41">
        <v>16</v>
      </c>
      <c r="K36" s="41">
        <v>10</v>
      </c>
      <c r="L36" s="42" t="e">
        <f>K36/B36*100</f>
        <v>#DIV/0!</v>
      </c>
      <c r="M36" s="43">
        <f>K36/J36*100</f>
        <v>62.5</v>
      </c>
      <c r="N36" s="41">
        <v>13</v>
      </c>
      <c r="O36" s="42" t="e">
        <f>N36/B36*100</f>
        <v>#DIV/0!</v>
      </c>
      <c r="P36" s="42">
        <f>N36/J36*100</f>
        <v>81.25</v>
      </c>
      <c r="Q36" s="41">
        <v>14</v>
      </c>
      <c r="R36" s="42" t="e">
        <f>Q36/B36*100</f>
        <v>#DIV/0!</v>
      </c>
      <c r="S36" s="42">
        <f>Q36/J36*100</f>
        <v>87.5</v>
      </c>
      <c r="T36" s="41">
        <v>24</v>
      </c>
      <c r="U36" s="41">
        <v>15</v>
      </c>
      <c r="V36" s="42" t="e">
        <f t="shared" si="4"/>
        <v>#DIV/0!</v>
      </c>
      <c r="W36" s="42">
        <f t="shared" si="36"/>
        <v>62.5</v>
      </c>
      <c r="X36" s="42">
        <v>0</v>
      </c>
      <c r="Y36" s="41">
        <v>0</v>
      </c>
      <c r="Z36" s="20"/>
      <c r="AA36" s="20">
        <f t="shared" si="37"/>
        <v>0</v>
      </c>
      <c r="AB36" s="20"/>
      <c r="AC36" s="49">
        <v>150</v>
      </c>
      <c r="AD36" s="20"/>
      <c r="AE36" s="20"/>
      <c r="AF36" s="49"/>
      <c r="AG36" s="20"/>
      <c r="AH36" s="20"/>
      <c r="AI36" s="49"/>
      <c r="AJ36" s="49">
        <v>76730.97</v>
      </c>
      <c r="AK36" s="18"/>
      <c r="AL36" s="57"/>
      <c r="AM36" s="47">
        <v>3950</v>
      </c>
      <c r="AN36" s="13"/>
      <c r="AO36" s="13"/>
      <c r="AP36" s="47">
        <v>92307.48</v>
      </c>
      <c r="AQ36" s="13"/>
      <c r="AR36" s="13"/>
      <c r="AS36" s="49"/>
      <c r="AT36" s="47">
        <f>AT38+AT39</f>
        <v>119415.75</v>
      </c>
      <c r="AU36" s="61"/>
      <c r="AV36" s="61"/>
      <c r="AW36" s="47">
        <v>4100</v>
      </c>
      <c r="AX36" s="13"/>
      <c r="AY36" s="13"/>
      <c r="AZ36" s="47">
        <v>4100</v>
      </c>
      <c r="BA36" s="13"/>
      <c r="BB36" s="13"/>
      <c r="BC36" s="47">
        <v>4100</v>
      </c>
      <c r="BD36" s="13"/>
      <c r="BE36" s="47">
        <v>-18939.72</v>
      </c>
      <c r="BF36" s="13"/>
      <c r="BG36" s="47">
        <v>-248400</v>
      </c>
      <c r="BH36" s="13"/>
    </row>
    <row r="37" spans="1:60" ht="12.75" customHeight="1">
      <c r="A37" s="8" t="s">
        <v>110</v>
      </c>
      <c r="B37" s="39">
        <v>0</v>
      </c>
      <c r="C37" s="41"/>
      <c r="D37" s="41"/>
      <c r="E37" s="36"/>
      <c r="F37" s="36"/>
      <c r="G37" s="41"/>
      <c r="H37" s="48"/>
      <c r="I37" s="48"/>
      <c r="J37" s="41">
        <v>3</v>
      </c>
      <c r="K37" s="41"/>
      <c r="L37" s="42"/>
      <c r="M37" s="43"/>
      <c r="N37" s="41"/>
      <c r="O37" s="42"/>
      <c r="P37" s="42"/>
      <c r="Q37" s="41"/>
      <c r="R37" s="42"/>
      <c r="S37" s="42"/>
      <c r="T37" s="41">
        <v>10</v>
      </c>
      <c r="U37" s="41">
        <v>2</v>
      </c>
      <c r="V37" s="42" t="e">
        <f t="shared" si="4"/>
        <v>#DIV/0!</v>
      </c>
      <c r="W37" s="42">
        <f t="shared" si="36"/>
        <v>20</v>
      </c>
      <c r="X37" s="42"/>
      <c r="Y37" s="41">
        <v>0</v>
      </c>
      <c r="Z37" s="20"/>
      <c r="AA37" s="20">
        <f t="shared" si="37"/>
        <v>0</v>
      </c>
      <c r="AB37" s="20"/>
      <c r="AC37" s="49"/>
      <c r="AD37" s="20"/>
      <c r="AE37" s="20"/>
      <c r="AF37" s="49"/>
      <c r="AG37" s="20"/>
      <c r="AH37" s="20"/>
      <c r="AI37" s="49"/>
      <c r="AJ37" s="49"/>
      <c r="AK37" s="18"/>
      <c r="AL37" s="57"/>
      <c r="AM37" s="47"/>
      <c r="AN37" s="13"/>
      <c r="AO37" s="13"/>
      <c r="AP37" s="47"/>
      <c r="AQ37" s="13"/>
      <c r="AR37" s="13"/>
      <c r="AS37" s="49"/>
      <c r="AT37" s="47"/>
      <c r="AU37" s="61"/>
      <c r="AV37" s="61"/>
      <c r="AW37" s="47">
        <v>1700</v>
      </c>
      <c r="AX37" s="13"/>
      <c r="AY37" s="13"/>
      <c r="AZ37" s="47">
        <v>1700</v>
      </c>
      <c r="BA37" s="13"/>
      <c r="BB37" s="13"/>
      <c r="BC37" s="47">
        <v>1700</v>
      </c>
      <c r="BD37" s="13"/>
      <c r="BE37" s="47">
        <v>5100</v>
      </c>
      <c r="BF37" s="13"/>
      <c r="BG37" s="47">
        <v>5950</v>
      </c>
      <c r="BH37" s="13"/>
    </row>
    <row r="38" spans="1:60" ht="15" customHeight="1">
      <c r="A38" s="8" t="s">
        <v>119</v>
      </c>
      <c r="B38" s="39"/>
      <c r="C38" s="41"/>
      <c r="D38" s="41"/>
      <c r="E38" s="36"/>
      <c r="F38" s="36"/>
      <c r="G38" s="41"/>
      <c r="H38" s="48"/>
      <c r="I38" s="48"/>
      <c r="J38" s="41"/>
      <c r="K38" s="41"/>
      <c r="L38" s="42"/>
      <c r="M38" s="43"/>
      <c r="N38" s="41"/>
      <c r="O38" s="42"/>
      <c r="P38" s="42"/>
      <c r="Q38" s="41"/>
      <c r="R38" s="42"/>
      <c r="S38" s="42"/>
      <c r="T38" s="41"/>
      <c r="U38" s="41"/>
      <c r="V38" s="42"/>
      <c r="W38" s="42"/>
      <c r="X38" s="42"/>
      <c r="Y38" s="41">
        <v>0</v>
      </c>
      <c r="Z38" s="20"/>
      <c r="AA38" s="20"/>
      <c r="AB38" s="20"/>
      <c r="AC38" s="49"/>
      <c r="AD38" s="20"/>
      <c r="AE38" s="20"/>
      <c r="AF38" s="49"/>
      <c r="AG38" s="20"/>
      <c r="AH38" s="20"/>
      <c r="AI38" s="49"/>
      <c r="AJ38" s="49"/>
      <c r="AK38" s="18"/>
      <c r="AL38" s="57"/>
      <c r="AM38" s="47"/>
      <c r="AN38" s="13"/>
      <c r="AO38" s="13"/>
      <c r="AP38" s="47"/>
      <c r="AQ38" s="13"/>
      <c r="AR38" s="13"/>
      <c r="AS38" s="49"/>
      <c r="AT38" s="47">
        <v>4100</v>
      </c>
      <c r="AU38" s="61"/>
      <c r="AV38" s="61"/>
      <c r="AW38" s="47"/>
      <c r="AX38" s="13"/>
      <c r="AY38" s="13"/>
      <c r="AZ38" s="47"/>
      <c r="BA38" s="13"/>
      <c r="BB38" s="13"/>
      <c r="BC38" s="47"/>
      <c r="BD38" s="13"/>
      <c r="BE38" s="47"/>
      <c r="BF38" s="13"/>
      <c r="BG38" s="47">
        <v>10100</v>
      </c>
      <c r="BH38" s="13"/>
    </row>
    <row r="39" spans="1:60" ht="12.75">
      <c r="A39" s="8" t="s">
        <v>78</v>
      </c>
      <c r="B39" s="39"/>
      <c r="C39" s="41"/>
      <c r="D39" s="41"/>
      <c r="E39" s="36"/>
      <c r="F39" s="36"/>
      <c r="G39" s="41"/>
      <c r="H39" s="48"/>
      <c r="I39" s="48"/>
      <c r="J39" s="41"/>
      <c r="K39" s="41">
        <v>7</v>
      </c>
      <c r="L39" s="42"/>
      <c r="M39" s="43"/>
      <c r="N39" s="41">
        <v>4</v>
      </c>
      <c r="O39" s="42"/>
      <c r="P39" s="42"/>
      <c r="Q39" s="41">
        <v>30</v>
      </c>
      <c r="R39" s="42"/>
      <c r="S39" s="42"/>
      <c r="T39" s="41"/>
      <c r="U39" s="41"/>
      <c r="V39" s="42"/>
      <c r="W39" s="42"/>
      <c r="X39" s="42">
        <v>0</v>
      </c>
      <c r="Y39" s="41">
        <v>6789.71</v>
      </c>
      <c r="Z39" s="20"/>
      <c r="AA39" s="20"/>
      <c r="AB39" s="20"/>
      <c r="AC39" s="49">
        <v>28433.95</v>
      </c>
      <c r="AD39" s="20"/>
      <c r="AE39" s="20"/>
      <c r="AF39" s="49">
        <v>233437.75</v>
      </c>
      <c r="AG39" s="20"/>
      <c r="AH39" s="20"/>
      <c r="AI39" s="49"/>
      <c r="AJ39" s="49"/>
      <c r="AK39" s="18"/>
      <c r="AL39" s="57"/>
      <c r="AM39" s="47">
        <v>64589</v>
      </c>
      <c r="AN39" s="13"/>
      <c r="AO39" s="13"/>
      <c r="AP39" s="47"/>
      <c r="AQ39" s="13"/>
      <c r="AR39" s="13"/>
      <c r="AS39" s="49"/>
      <c r="AT39" s="47">
        <v>115315.75</v>
      </c>
      <c r="AU39" s="61"/>
      <c r="AV39" s="61"/>
      <c r="AW39" s="47">
        <v>122220.59</v>
      </c>
      <c r="AX39" s="13"/>
      <c r="AY39" s="13"/>
      <c r="AZ39" s="47">
        <v>105641.07</v>
      </c>
      <c r="BA39" s="13"/>
      <c r="BB39" s="13"/>
      <c r="BC39" s="47">
        <v>123956.43</v>
      </c>
      <c r="BD39" s="13"/>
      <c r="BE39" s="47">
        <v>86291.58</v>
      </c>
      <c r="BF39" s="13"/>
      <c r="BG39" s="47">
        <v>19685.4</v>
      </c>
      <c r="BH39" s="13"/>
    </row>
    <row r="40" spans="1:60" ht="12.75">
      <c r="A40" s="8" t="s">
        <v>34</v>
      </c>
      <c r="B40" s="29">
        <f>B4+B22</f>
        <v>19210929</v>
      </c>
      <c r="C40" s="29">
        <f aca="true" t="shared" si="38" ref="C40:BE40">C4+C22</f>
        <v>4298</v>
      </c>
      <c r="D40" s="29">
        <f t="shared" si="38"/>
        <v>1811</v>
      </c>
      <c r="E40" s="29" t="e">
        <f t="shared" si="38"/>
        <v>#DIV/0!</v>
      </c>
      <c r="F40" s="29">
        <f t="shared" si="38"/>
        <v>312.6</v>
      </c>
      <c r="G40" s="29">
        <f t="shared" si="38"/>
        <v>3039</v>
      </c>
      <c r="H40" s="29" t="e">
        <f t="shared" si="38"/>
        <v>#DIV/0!</v>
      </c>
      <c r="I40" s="29">
        <f t="shared" si="38"/>
        <v>508.6622012623076</v>
      </c>
      <c r="J40" s="29">
        <f t="shared" si="38"/>
        <v>11418</v>
      </c>
      <c r="K40" s="29">
        <f t="shared" si="38"/>
        <v>4691</v>
      </c>
      <c r="L40" s="29" t="e">
        <f t="shared" si="38"/>
        <v>#DIV/0!</v>
      </c>
      <c r="M40" s="29">
        <f t="shared" si="38"/>
        <v>394.076829793557</v>
      </c>
      <c r="N40" s="29">
        <f t="shared" si="38"/>
        <v>5894</v>
      </c>
      <c r="O40" s="29" t="e">
        <f t="shared" si="38"/>
        <v>#DIV/0!</v>
      </c>
      <c r="P40" s="29">
        <f t="shared" si="38"/>
        <v>524.6269670005888</v>
      </c>
      <c r="Q40" s="29">
        <f t="shared" si="38"/>
        <v>7809</v>
      </c>
      <c r="R40" s="29" t="e">
        <f t="shared" si="38"/>
        <v>#DIV/0!</v>
      </c>
      <c r="S40" s="29">
        <f t="shared" si="38"/>
        <v>796.6359717355699</v>
      </c>
      <c r="T40" s="29">
        <f t="shared" si="38"/>
        <v>18544</v>
      </c>
      <c r="U40" s="29">
        <f t="shared" si="38"/>
        <v>9638</v>
      </c>
      <c r="V40" s="29" t="e">
        <f t="shared" si="38"/>
        <v>#DIV/0!</v>
      </c>
      <c r="W40" s="29">
        <f t="shared" si="38"/>
        <v>801.0751944231804</v>
      </c>
      <c r="X40" s="29">
        <f t="shared" si="38"/>
        <v>3657000</v>
      </c>
      <c r="Y40" s="29">
        <f t="shared" si="38"/>
        <v>1021997.7</v>
      </c>
      <c r="Z40" s="29">
        <f t="shared" si="38"/>
        <v>31.384679843789108</v>
      </c>
      <c r="AA40" s="29">
        <f t="shared" si="38"/>
        <v>60139.29502879927</v>
      </c>
      <c r="AB40" s="29">
        <f t="shared" si="38"/>
        <v>146.81575947089192</v>
      </c>
      <c r="AC40" s="29">
        <f t="shared" si="38"/>
        <v>1948985.1500000001</v>
      </c>
      <c r="AD40" s="29">
        <f t="shared" si="38"/>
        <v>53.990772424318926</v>
      </c>
      <c r="AE40" s="29">
        <f t="shared" si="38"/>
        <v>242.27973805341816</v>
      </c>
      <c r="AF40" s="29">
        <f t="shared" si="38"/>
        <v>3112343.6500000004</v>
      </c>
      <c r="AG40" s="29">
        <f t="shared" si="38"/>
        <v>115.24889342170681</v>
      </c>
      <c r="AH40" s="29">
        <f t="shared" si="38"/>
        <v>345.7497312962363</v>
      </c>
      <c r="AI40" s="29">
        <f t="shared" si="38"/>
        <v>8359000</v>
      </c>
      <c r="AJ40" s="29">
        <f t="shared" si="38"/>
        <v>5172883.23</v>
      </c>
      <c r="AK40" s="29">
        <f t="shared" si="38"/>
        <v>236.17377766556712</v>
      </c>
      <c r="AL40" s="29">
        <f t="shared" si="38"/>
        <v>538.5578988933908</v>
      </c>
      <c r="AM40" s="29">
        <f t="shared" si="38"/>
        <v>6369208</v>
      </c>
      <c r="AN40" s="29">
        <f t="shared" si="38"/>
        <v>289.4849236045267</v>
      </c>
      <c r="AO40" s="29">
        <f t="shared" si="38"/>
        <v>673.4443658618844</v>
      </c>
      <c r="AP40" s="29">
        <f t="shared" si="38"/>
        <v>7549560.01</v>
      </c>
      <c r="AQ40" s="29">
        <f t="shared" si="38"/>
        <v>353.18579147271515</v>
      </c>
      <c r="AR40" s="29">
        <f t="shared" si="38"/>
        <v>840.9622327533427</v>
      </c>
      <c r="AS40" s="29">
        <f t="shared" si="38"/>
        <v>13653000</v>
      </c>
      <c r="AT40" s="29">
        <f t="shared" si="38"/>
        <v>9521193.249999998</v>
      </c>
      <c r="AU40" s="29">
        <f t="shared" si="38"/>
        <v>468.185613100028</v>
      </c>
      <c r="AV40" s="29">
        <f t="shared" si="38"/>
        <v>656.0567515722809</v>
      </c>
      <c r="AW40" s="29">
        <f t="shared" si="38"/>
        <v>10700607.479999999</v>
      </c>
      <c r="AX40" s="29">
        <f t="shared" si="38"/>
        <v>567.2993183107502</v>
      </c>
      <c r="AY40" s="29">
        <f t="shared" si="38"/>
        <v>808.0153712111797</v>
      </c>
      <c r="AZ40" s="29">
        <f t="shared" si="38"/>
        <v>12446445.490000002</v>
      </c>
      <c r="BA40" s="29">
        <f t="shared" si="38"/>
        <v>637.0326338546469</v>
      </c>
      <c r="BB40" s="29">
        <f t="shared" si="38"/>
        <v>923.1505781140163</v>
      </c>
      <c r="BC40" s="29">
        <f t="shared" si="38"/>
        <v>14986955.1</v>
      </c>
      <c r="BD40" s="29">
        <f t="shared" si="38"/>
        <v>706.0257818902005</v>
      </c>
      <c r="BE40" s="29">
        <f t="shared" si="38"/>
        <v>17095941.950000003</v>
      </c>
      <c r="BF40" s="13">
        <f t="shared" si="2"/>
        <v>88.99070914269687</v>
      </c>
      <c r="BG40" s="47">
        <f>BG22+BG4</f>
        <v>19229442.39</v>
      </c>
      <c r="BH40" s="13">
        <f t="shared" si="3"/>
        <v>100.09636905117915</v>
      </c>
    </row>
    <row r="41" spans="1:60" ht="25.5">
      <c r="A41" s="8" t="s">
        <v>35</v>
      </c>
      <c r="B41" s="29">
        <f>B42+B43+B44+B45</f>
        <v>5680466.68</v>
      </c>
      <c r="C41" s="29">
        <f aca="true" t="shared" si="39" ref="C41:BE41">C42+C43+C44+C45</f>
        <v>0</v>
      </c>
      <c r="D41" s="29">
        <f t="shared" si="39"/>
        <v>0</v>
      </c>
      <c r="E41" s="29">
        <f t="shared" si="39"/>
        <v>0</v>
      </c>
      <c r="F41" s="29">
        <f t="shared" si="39"/>
        <v>0</v>
      </c>
      <c r="G41" s="29">
        <f t="shared" si="39"/>
        <v>0</v>
      </c>
      <c r="H41" s="29">
        <f t="shared" si="39"/>
        <v>0</v>
      </c>
      <c r="I41" s="29">
        <f t="shared" si="39"/>
        <v>0</v>
      </c>
      <c r="J41" s="29">
        <f t="shared" si="39"/>
        <v>0</v>
      </c>
      <c r="K41" s="29">
        <f t="shared" si="39"/>
        <v>0</v>
      </c>
      <c r="L41" s="29">
        <f t="shared" si="39"/>
        <v>0</v>
      </c>
      <c r="M41" s="29">
        <f t="shared" si="39"/>
        <v>0</v>
      </c>
      <c r="N41" s="29">
        <f t="shared" si="39"/>
        <v>0</v>
      </c>
      <c r="O41" s="29">
        <f t="shared" si="39"/>
        <v>0</v>
      </c>
      <c r="P41" s="29">
        <f t="shared" si="39"/>
        <v>0</v>
      </c>
      <c r="Q41" s="29">
        <f t="shared" si="39"/>
        <v>0</v>
      </c>
      <c r="R41" s="29">
        <f t="shared" si="39"/>
        <v>0</v>
      </c>
      <c r="S41" s="29">
        <f t="shared" si="39"/>
        <v>0</v>
      </c>
      <c r="T41" s="29">
        <f t="shared" si="39"/>
        <v>0</v>
      </c>
      <c r="U41" s="29">
        <f t="shared" si="39"/>
        <v>0</v>
      </c>
      <c r="V41" s="29">
        <f t="shared" si="39"/>
        <v>0</v>
      </c>
      <c r="W41" s="29">
        <f t="shared" si="39"/>
        <v>0</v>
      </c>
      <c r="X41" s="29">
        <f t="shared" si="39"/>
        <v>783443</v>
      </c>
      <c r="Y41" s="29">
        <f t="shared" si="39"/>
        <v>130</v>
      </c>
      <c r="Z41" s="29">
        <f t="shared" si="39"/>
        <v>0</v>
      </c>
      <c r="AA41" s="29">
        <f t="shared" si="39"/>
        <v>0</v>
      </c>
      <c r="AB41" s="29">
        <f t="shared" si="39"/>
        <v>0.06565656565656566</v>
      </c>
      <c r="AC41" s="29">
        <f t="shared" si="39"/>
        <v>471121</v>
      </c>
      <c r="AD41" s="29" t="e">
        <f t="shared" si="39"/>
        <v>#DIV/0!</v>
      </c>
      <c r="AE41" s="29">
        <f t="shared" si="39"/>
        <v>256.7031226726944</v>
      </c>
      <c r="AF41" s="29">
        <f t="shared" si="39"/>
        <v>0</v>
      </c>
      <c r="AG41" s="29" t="e">
        <f t="shared" si="39"/>
        <v>#DIV/0!</v>
      </c>
      <c r="AH41" s="29">
        <f t="shared" si="39"/>
        <v>0</v>
      </c>
      <c r="AI41" s="29">
        <f t="shared" si="39"/>
        <v>0</v>
      </c>
      <c r="AJ41" s="29">
        <f t="shared" si="39"/>
        <v>1138422.13</v>
      </c>
      <c r="AK41" s="29">
        <f t="shared" si="39"/>
        <v>37.62405755365907</v>
      </c>
      <c r="AL41" s="29">
        <f t="shared" si="39"/>
        <v>0</v>
      </c>
      <c r="AM41" s="29">
        <f t="shared" si="39"/>
        <v>0</v>
      </c>
      <c r="AN41" s="29">
        <f t="shared" si="39"/>
        <v>0</v>
      </c>
      <c r="AO41" s="29">
        <f t="shared" si="39"/>
        <v>0</v>
      </c>
      <c r="AP41" s="29">
        <f t="shared" si="39"/>
        <v>2206386.11</v>
      </c>
      <c r="AQ41" s="29">
        <f t="shared" si="39"/>
        <v>79.95171779872481</v>
      </c>
      <c r="AR41" s="29">
        <f t="shared" si="39"/>
        <v>0</v>
      </c>
      <c r="AS41" s="29">
        <f t="shared" si="39"/>
        <v>2382527</v>
      </c>
      <c r="AT41" s="29">
        <f t="shared" si="39"/>
        <v>2612763.98</v>
      </c>
      <c r="AU41" s="29">
        <f t="shared" si="39"/>
        <v>93.77014754683408</v>
      </c>
      <c r="AV41" s="29">
        <f t="shared" si="39"/>
        <v>241.72548685731934</v>
      </c>
      <c r="AW41" s="29">
        <f t="shared" si="39"/>
        <v>3082521.77</v>
      </c>
      <c r="AX41" s="29">
        <f t="shared" si="39"/>
        <v>111.03734412093013</v>
      </c>
      <c r="AY41" s="29">
        <f t="shared" si="39"/>
        <v>286.7352028245434</v>
      </c>
      <c r="AZ41" s="29">
        <f t="shared" si="39"/>
        <v>3382353.55</v>
      </c>
      <c r="BA41" s="29">
        <f t="shared" si="39"/>
        <v>122.76830224942321</v>
      </c>
      <c r="BB41" s="29">
        <f t="shared" si="39"/>
        <v>318.15897703682145</v>
      </c>
      <c r="BC41" s="29">
        <f t="shared" si="39"/>
        <v>3860558.84</v>
      </c>
      <c r="BD41" s="29">
        <f t="shared" si="39"/>
        <v>139.94911938997694</v>
      </c>
      <c r="BE41" s="29">
        <f t="shared" si="39"/>
        <v>4208027.96</v>
      </c>
      <c r="BF41" s="13">
        <f t="shared" si="2"/>
        <v>74.07891282622575</v>
      </c>
      <c r="BG41" s="47">
        <f>BG42+BG45</f>
        <v>5002634.42</v>
      </c>
      <c r="BH41" s="13">
        <f t="shared" si="3"/>
        <v>88.06731386372643</v>
      </c>
    </row>
    <row r="42" spans="1:60" ht="12.75">
      <c r="A42" s="8" t="s">
        <v>130</v>
      </c>
      <c r="B42" s="34">
        <v>3721793.07</v>
      </c>
      <c r="C42" s="31"/>
      <c r="D42" s="31"/>
      <c r="E42" s="23"/>
      <c r="F42" s="23"/>
      <c r="G42" s="31"/>
      <c r="H42" s="24"/>
      <c r="I42" s="24"/>
      <c r="J42" s="31"/>
      <c r="K42" s="31"/>
      <c r="L42" s="25"/>
      <c r="M42" s="26"/>
      <c r="N42" s="31"/>
      <c r="O42" s="25"/>
      <c r="P42" s="25"/>
      <c r="Q42" s="31"/>
      <c r="R42" s="25"/>
      <c r="S42" s="25"/>
      <c r="T42" s="31"/>
      <c r="U42" s="31"/>
      <c r="V42" s="25"/>
      <c r="W42" s="25"/>
      <c r="X42" s="25">
        <v>212000</v>
      </c>
      <c r="Y42" s="31">
        <v>0</v>
      </c>
      <c r="Z42" s="13"/>
      <c r="AA42" s="13"/>
      <c r="AB42" s="13">
        <f>Y42/X42*100</f>
        <v>0</v>
      </c>
      <c r="AC42" s="47">
        <v>146796</v>
      </c>
      <c r="AD42" s="13">
        <f>AC42/B42*100</f>
        <v>3.944227882610357</v>
      </c>
      <c r="AE42" s="13">
        <f>AC42/X42*100</f>
        <v>69.2433962264151</v>
      </c>
      <c r="AF42" s="47"/>
      <c r="AG42" s="13">
        <f>AF42/B42*100</f>
        <v>0</v>
      </c>
      <c r="AH42" s="13">
        <f>AF42/X42*100</f>
        <v>0</v>
      </c>
      <c r="AI42" s="47"/>
      <c r="AJ42" s="47">
        <v>847510</v>
      </c>
      <c r="AK42" s="18">
        <f>AJ42/B42*100</f>
        <v>22.771550810588188</v>
      </c>
      <c r="AL42" s="57"/>
      <c r="AM42" s="47"/>
      <c r="AN42" s="13">
        <f>AM42/B42*100</f>
        <v>0</v>
      </c>
      <c r="AO42" s="13"/>
      <c r="AP42" s="47">
        <v>1351814.19</v>
      </c>
      <c r="AQ42" s="13">
        <f>AP42/B42*100</f>
        <v>36.321583832708896</v>
      </c>
      <c r="AR42" s="13"/>
      <c r="AS42" s="47">
        <v>1716329</v>
      </c>
      <c r="AT42" s="47">
        <v>1638307.26</v>
      </c>
      <c r="AU42" s="61">
        <f>AT42/B42*100</f>
        <v>44.0193000843005</v>
      </c>
      <c r="AV42" s="61">
        <f>AT42/AS42*100</f>
        <v>95.45415010758427</v>
      </c>
      <c r="AW42" s="47">
        <v>1915997.47</v>
      </c>
      <c r="AX42" s="13">
        <f>AW42/B42*100</f>
        <v>51.480494319905866</v>
      </c>
      <c r="AY42" s="13">
        <f>AW42/AS42*100</f>
        <v>111.63346130025187</v>
      </c>
      <c r="AZ42" s="47">
        <v>2063889.35</v>
      </c>
      <c r="BA42" s="13">
        <f>AZ42/B42*100</f>
        <v>55.45416714959922</v>
      </c>
      <c r="BB42" s="13">
        <f>AZ42/AS42*100</f>
        <v>120.25021717864118</v>
      </c>
      <c r="BC42" s="47">
        <v>2362982.94</v>
      </c>
      <c r="BD42" s="13">
        <f>BC42/B42*100</f>
        <v>63.49044386822935</v>
      </c>
      <c r="BE42" s="47">
        <v>2597913.2</v>
      </c>
      <c r="BF42" s="13">
        <f t="shared" si="2"/>
        <v>69.80273086488391</v>
      </c>
      <c r="BG42" s="47">
        <v>2941435.42</v>
      </c>
      <c r="BH42" s="13">
        <f t="shared" si="3"/>
        <v>79.03275020069829</v>
      </c>
    </row>
    <row r="43" spans="1:60" ht="12.75">
      <c r="A43" s="8"/>
      <c r="B43" s="34"/>
      <c r="C43" s="31"/>
      <c r="D43" s="31"/>
      <c r="E43" s="23"/>
      <c r="F43" s="23"/>
      <c r="G43" s="31"/>
      <c r="H43" s="24"/>
      <c r="I43" s="24"/>
      <c r="J43" s="31"/>
      <c r="K43" s="31"/>
      <c r="L43" s="25"/>
      <c r="M43" s="26"/>
      <c r="N43" s="31"/>
      <c r="O43" s="25"/>
      <c r="P43" s="25"/>
      <c r="Q43" s="31"/>
      <c r="R43" s="25"/>
      <c r="S43" s="25"/>
      <c r="T43" s="31"/>
      <c r="U43" s="31"/>
      <c r="V43" s="25"/>
      <c r="W43" s="25"/>
      <c r="X43" s="25">
        <v>161443</v>
      </c>
      <c r="Y43" s="31"/>
      <c r="Z43" s="13"/>
      <c r="AA43" s="13"/>
      <c r="AB43" s="13">
        <f>Y43/X43*100</f>
        <v>0</v>
      </c>
      <c r="AC43" s="47">
        <v>206878</v>
      </c>
      <c r="AD43" s="13" t="e">
        <f>AC43/B43*100</f>
        <v>#DIV/0!</v>
      </c>
      <c r="AE43" s="13">
        <f>AC43/X43*100</f>
        <v>128.14305977961263</v>
      </c>
      <c r="AF43" s="47"/>
      <c r="AG43" s="13" t="e">
        <f>AF43/B43*100</f>
        <v>#DIV/0!</v>
      </c>
      <c r="AH43" s="13">
        <f>AF43/X43*100</f>
        <v>0</v>
      </c>
      <c r="AI43" s="47"/>
      <c r="AJ43" s="47"/>
      <c r="AK43" s="18"/>
      <c r="AL43" s="57"/>
      <c r="AM43" s="47"/>
      <c r="AN43" s="13"/>
      <c r="AO43" s="13"/>
      <c r="AP43" s="47"/>
      <c r="AQ43" s="13"/>
      <c r="AR43" s="13"/>
      <c r="AS43" s="47"/>
      <c r="AT43" s="47"/>
      <c r="AU43" s="61"/>
      <c r="AV43" s="61"/>
      <c r="AW43" s="47"/>
      <c r="AX43" s="13"/>
      <c r="AY43" s="13"/>
      <c r="AZ43" s="47"/>
      <c r="BA43" s="13"/>
      <c r="BB43" s="13"/>
      <c r="BC43" s="47"/>
      <c r="BD43" s="13"/>
      <c r="BE43" s="47"/>
      <c r="BF43" s="13"/>
      <c r="BG43" s="47"/>
      <c r="BH43" s="13"/>
    </row>
    <row r="44" spans="1:60" ht="12.75">
      <c r="A44" s="8"/>
      <c r="B44" s="34"/>
      <c r="C44" s="31"/>
      <c r="D44" s="31"/>
      <c r="E44" s="23"/>
      <c r="F44" s="23"/>
      <c r="G44" s="31"/>
      <c r="H44" s="24"/>
      <c r="I44" s="24"/>
      <c r="J44" s="31"/>
      <c r="K44" s="31"/>
      <c r="L44" s="25"/>
      <c r="M44" s="26"/>
      <c r="N44" s="31"/>
      <c r="O44" s="25"/>
      <c r="P44" s="25"/>
      <c r="Q44" s="31"/>
      <c r="R44" s="25"/>
      <c r="S44" s="25"/>
      <c r="T44" s="31"/>
      <c r="U44" s="31"/>
      <c r="V44" s="25"/>
      <c r="W44" s="25"/>
      <c r="X44" s="25">
        <v>198000</v>
      </c>
      <c r="Y44" s="31">
        <v>130</v>
      </c>
      <c r="Z44" s="13"/>
      <c r="AA44" s="13"/>
      <c r="AB44" s="13">
        <f>Y44/X44*100</f>
        <v>0.06565656565656566</v>
      </c>
      <c r="AC44" s="47">
        <v>117447</v>
      </c>
      <c r="AD44" s="13" t="e">
        <f>AC44/B44*100</f>
        <v>#DIV/0!</v>
      </c>
      <c r="AE44" s="13">
        <f>AC44/X44*100</f>
        <v>59.31666666666666</v>
      </c>
      <c r="AF44" s="47"/>
      <c r="AG44" s="13" t="e">
        <f>AF44/B44*100</f>
        <v>#DIV/0!</v>
      </c>
      <c r="AH44" s="13">
        <f>AF44/X44*100</f>
        <v>0</v>
      </c>
      <c r="AI44" s="47"/>
      <c r="AJ44" s="47"/>
      <c r="AK44" s="18"/>
      <c r="AL44" s="57"/>
      <c r="AM44" s="47"/>
      <c r="AN44" s="13"/>
      <c r="AO44" s="13"/>
      <c r="AP44" s="47"/>
      <c r="AQ44" s="13"/>
      <c r="AR44" s="13"/>
      <c r="AS44" s="47"/>
      <c r="AT44" s="47"/>
      <c r="AU44" s="61"/>
      <c r="AV44" s="61"/>
      <c r="AW44" s="47"/>
      <c r="AX44" s="13"/>
      <c r="AY44" s="13"/>
      <c r="AZ44" s="47"/>
      <c r="BA44" s="13"/>
      <c r="BB44" s="13"/>
      <c r="BC44" s="47"/>
      <c r="BD44" s="13"/>
      <c r="BE44" s="47"/>
      <c r="BF44" s="13"/>
      <c r="BG44" s="47"/>
      <c r="BH44" s="13"/>
    </row>
    <row r="45" spans="1:60" ht="25.5">
      <c r="A45" s="8" t="s">
        <v>153</v>
      </c>
      <c r="B45" s="34">
        <v>1958673.61</v>
      </c>
      <c r="C45" s="31"/>
      <c r="D45" s="31"/>
      <c r="E45" s="23"/>
      <c r="F45" s="23"/>
      <c r="G45" s="31"/>
      <c r="H45" s="24"/>
      <c r="I45" s="24"/>
      <c r="J45" s="31"/>
      <c r="K45" s="31"/>
      <c r="L45" s="25"/>
      <c r="M45" s="26"/>
      <c r="N45" s="31"/>
      <c r="O45" s="25"/>
      <c r="P45" s="25"/>
      <c r="Q45" s="31"/>
      <c r="R45" s="25"/>
      <c r="S45" s="25"/>
      <c r="T45" s="31"/>
      <c r="U45" s="31"/>
      <c r="V45" s="25"/>
      <c r="W45" s="25"/>
      <c r="X45" s="25">
        <v>212000</v>
      </c>
      <c r="Y45" s="31">
        <v>0</v>
      </c>
      <c r="Z45" s="13"/>
      <c r="AA45" s="13"/>
      <c r="AB45" s="13">
        <f>Y45/X45*100</f>
        <v>0</v>
      </c>
      <c r="AC45" s="47"/>
      <c r="AD45" s="13">
        <f>AC45/B45*100</f>
        <v>0</v>
      </c>
      <c r="AE45" s="13">
        <f>AC45/X45*100</f>
        <v>0</v>
      </c>
      <c r="AF45" s="47"/>
      <c r="AG45" s="13">
        <f>AF45/B45*100</f>
        <v>0</v>
      </c>
      <c r="AH45" s="13">
        <f>AF45/X45*100</f>
        <v>0</v>
      </c>
      <c r="AI45" s="47"/>
      <c r="AJ45" s="47">
        <v>290912.13</v>
      </c>
      <c r="AK45" s="18">
        <f>AJ45/B45*100</f>
        <v>14.852506743070887</v>
      </c>
      <c r="AL45" s="57"/>
      <c r="AM45" s="47"/>
      <c r="AN45" s="13">
        <f>AM45/B45*100</f>
        <v>0</v>
      </c>
      <c r="AO45" s="13"/>
      <c r="AP45" s="47">
        <v>854571.92</v>
      </c>
      <c r="AQ45" s="13">
        <f>AP45/B45*100</f>
        <v>43.63013396601591</v>
      </c>
      <c r="AR45" s="13"/>
      <c r="AS45" s="47">
        <v>666198</v>
      </c>
      <c r="AT45" s="47">
        <v>974456.72</v>
      </c>
      <c r="AU45" s="61">
        <f>AT45/B45*100</f>
        <v>49.750847462533585</v>
      </c>
      <c r="AV45" s="61">
        <f>AT45/AS45*100</f>
        <v>146.27133674973507</v>
      </c>
      <c r="AW45" s="47">
        <v>1166524.3</v>
      </c>
      <c r="AX45" s="13">
        <f>AW45/B45*100</f>
        <v>59.55684980102427</v>
      </c>
      <c r="AY45" s="13">
        <f>AW45/AS45*100</f>
        <v>175.10174152429158</v>
      </c>
      <c r="AZ45" s="47">
        <v>1318464.2</v>
      </c>
      <c r="BA45" s="13">
        <f>AZ45/B45*100</f>
        <v>67.314135099824</v>
      </c>
      <c r="BB45" s="13">
        <f>AZ45/AS45*100</f>
        <v>197.90875985818028</v>
      </c>
      <c r="BC45" s="47">
        <v>1497575.9</v>
      </c>
      <c r="BD45" s="13">
        <f>BC45/B45*100</f>
        <v>76.4586755217476</v>
      </c>
      <c r="BE45" s="47">
        <v>1610114.76</v>
      </c>
      <c r="BF45" s="13">
        <f t="shared" si="2"/>
        <v>82.2043423559477</v>
      </c>
      <c r="BG45" s="47">
        <v>2061199</v>
      </c>
      <c r="BH45" s="13">
        <f t="shared" si="3"/>
        <v>105.23442953826287</v>
      </c>
    </row>
    <row r="46" spans="1:60" ht="12.75">
      <c r="A46" s="8" t="s">
        <v>36</v>
      </c>
      <c r="B46" s="29">
        <f>B48+B50+B51+B52</f>
        <v>98629107</v>
      </c>
      <c r="C46" s="29">
        <f aca="true" t="shared" si="40" ref="C46:BE46">C48+C50+C51+C52</f>
        <v>21747</v>
      </c>
      <c r="D46" s="29">
        <f t="shared" si="40"/>
        <v>12881</v>
      </c>
      <c r="E46" s="29">
        <f t="shared" si="40"/>
        <v>0</v>
      </c>
      <c r="F46" s="29">
        <f t="shared" si="40"/>
        <v>159</v>
      </c>
      <c r="G46" s="29">
        <f t="shared" si="40"/>
        <v>20741</v>
      </c>
      <c r="H46" s="29">
        <f t="shared" si="40"/>
        <v>0.07042809159541918</v>
      </c>
      <c r="I46" s="29">
        <f t="shared" si="40"/>
        <v>271.54455761576764</v>
      </c>
      <c r="J46" s="29">
        <f t="shared" si="40"/>
        <v>40496</v>
      </c>
      <c r="K46" s="29">
        <f t="shared" si="40"/>
        <v>27151</v>
      </c>
      <c r="L46" s="29">
        <f t="shared" si="40"/>
        <v>0.09608068969147338</v>
      </c>
      <c r="M46" s="29">
        <f t="shared" si="40"/>
        <v>177.5902005251238</v>
      </c>
      <c r="N46" s="29">
        <f t="shared" si="40"/>
        <v>33514</v>
      </c>
      <c r="O46" s="29">
        <f t="shared" si="40"/>
        <v>0.11910581983811368</v>
      </c>
      <c r="P46" s="29">
        <f t="shared" si="40"/>
        <v>234.42332614526384</v>
      </c>
      <c r="Q46" s="29">
        <f t="shared" si="40"/>
        <v>40639</v>
      </c>
      <c r="R46" s="29">
        <f t="shared" si="40"/>
        <v>0.1454942122826372</v>
      </c>
      <c r="S46" s="29">
        <f t="shared" si="40"/>
        <v>281.18964003511854</v>
      </c>
      <c r="T46" s="29">
        <f t="shared" si="40"/>
        <v>62216</v>
      </c>
      <c r="U46" s="29">
        <f t="shared" si="40"/>
        <v>46257</v>
      </c>
      <c r="V46" s="29">
        <f t="shared" si="40"/>
        <v>0.16649117305816652</v>
      </c>
      <c r="W46" s="29">
        <f t="shared" si="40"/>
        <v>200.94685869895633</v>
      </c>
      <c r="X46" s="29">
        <f t="shared" si="40"/>
        <v>24413499</v>
      </c>
      <c r="Y46" s="29">
        <f t="shared" si="40"/>
        <v>5748126</v>
      </c>
      <c r="Z46" s="29">
        <f t="shared" si="40"/>
        <v>19.15910256206841</v>
      </c>
      <c r="AA46" s="29">
        <f t="shared" si="40"/>
        <v>30329.839687948806</v>
      </c>
      <c r="AB46" s="29">
        <f t="shared" si="40"/>
        <v>75.95810362835235</v>
      </c>
      <c r="AC46" s="29">
        <f t="shared" si="40"/>
        <v>13016250.71</v>
      </c>
      <c r="AD46" s="29">
        <f t="shared" si="40"/>
        <v>42.267737134427506</v>
      </c>
      <c r="AE46" s="29">
        <f t="shared" si="40"/>
        <v>168.38335409233488</v>
      </c>
      <c r="AF46" s="29">
        <f t="shared" si="40"/>
        <v>25228243.02</v>
      </c>
      <c r="AG46" s="29">
        <f t="shared" si="40"/>
        <v>77.10528625899124</v>
      </c>
      <c r="AH46" s="29">
        <f t="shared" si="40"/>
        <v>309.0593877686584</v>
      </c>
      <c r="AI46" s="29">
        <f t="shared" si="40"/>
        <v>48923842</v>
      </c>
      <c r="AJ46" s="29">
        <f t="shared" si="40"/>
        <v>31898180.43</v>
      </c>
      <c r="AK46" s="29">
        <f t="shared" si="40"/>
        <v>99.20621896185833</v>
      </c>
      <c r="AL46" s="29">
        <f t="shared" si="40"/>
        <v>195.34270999938548</v>
      </c>
      <c r="AM46" s="29">
        <f t="shared" si="40"/>
        <v>38658956</v>
      </c>
      <c r="AN46" s="29">
        <f t="shared" si="40"/>
        <v>121.95757627927135</v>
      </c>
      <c r="AO46" s="29">
        <f t="shared" si="40"/>
        <v>238.6300719097373</v>
      </c>
      <c r="AP46" s="29">
        <f t="shared" si="40"/>
        <v>47650080.019999996</v>
      </c>
      <c r="AQ46" s="29">
        <f t="shared" si="40"/>
        <v>150.62219652913052</v>
      </c>
      <c r="AR46" s="29">
        <f t="shared" si="40"/>
        <v>293.97798485526215</v>
      </c>
      <c r="AS46" s="29">
        <f t="shared" si="40"/>
        <v>71822933</v>
      </c>
      <c r="AT46" s="29">
        <f t="shared" si="40"/>
        <v>54683653.17</v>
      </c>
      <c r="AU46" s="29">
        <f t="shared" si="40"/>
        <v>173.01499238011394</v>
      </c>
      <c r="AV46" s="29">
        <f t="shared" si="40"/>
        <v>230.51809496314385</v>
      </c>
      <c r="AW46" s="29">
        <f t="shared" si="40"/>
        <v>58393105.88</v>
      </c>
      <c r="AX46" s="29">
        <f t="shared" si="40"/>
        <v>186.4545923568658</v>
      </c>
      <c r="AY46" s="29">
        <f t="shared" si="40"/>
        <v>247.9632988129821</v>
      </c>
      <c r="AZ46" s="29">
        <f t="shared" si="40"/>
        <v>61992037.04000001</v>
      </c>
      <c r="BA46" s="29">
        <f t="shared" si="40"/>
        <v>199.69224638536684</v>
      </c>
      <c r="BB46" s="29">
        <f t="shared" si="40"/>
        <v>265.049110408917</v>
      </c>
      <c r="BC46" s="29">
        <f t="shared" si="40"/>
        <v>77039326.4</v>
      </c>
      <c r="BD46" s="29">
        <f t="shared" si="40"/>
        <v>239.26163683205633</v>
      </c>
      <c r="BE46" s="29">
        <f t="shared" si="40"/>
        <v>85852910.41</v>
      </c>
      <c r="BF46" s="13">
        <f t="shared" si="2"/>
        <v>87.04622095990385</v>
      </c>
      <c r="BG46" s="47">
        <f>BG48+BG50+BG51</f>
        <v>95667007.95</v>
      </c>
      <c r="BH46" s="13">
        <f t="shared" si="3"/>
        <v>96.99672932251126</v>
      </c>
    </row>
    <row r="47" spans="1:60" ht="12.75">
      <c r="A47" s="8" t="s">
        <v>37</v>
      </c>
      <c r="B47" s="34"/>
      <c r="C47" s="31"/>
      <c r="D47" s="31"/>
      <c r="E47" s="23"/>
      <c r="F47" s="23"/>
      <c r="G47" s="31"/>
      <c r="H47" s="24"/>
      <c r="I47" s="24"/>
      <c r="J47" s="31"/>
      <c r="K47" s="31"/>
      <c r="L47" s="25"/>
      <c r="M47" s="26"/>
      <c r="N47" s="31"/>
      <c r="O47" s="25"/>
      <c r="P47" s="25"/>
      <c r="Q47" s="31"/>
      <c r="R47" s="25"/>
      <c r="S47" s="25"/>
      <c r="T47" s="31"/>
      <c r="U47" s="31"/>
      <c r="V47" s="25"/>
      <c r="W47" s="25"/>
      <c r="X47" s="25"/>
      <c r="Y47" s="31"/>
      <c r="Z47" s="13"/>
      <c r="AA47" s="13"/>
      <c r="AB47" s="13"/>
      <c r="AC47" s="47"/>
      <c r="AD47" s="13"/>
      <c r="AE47" s="13"/>
      <c r="AF47" s="47"/>
      <c r="AG47" s="13"/>
      <c r="AH47" s="13"/>
      <c r="AI47" s="47"/>
      <c r="AJ47" s="47"/>
      <c r="AK47" s="18"/>
      <c r="AL47" s="57"/>
      <c r="AM47" s="47"/>
      <c r="AN47" s="13"/>
      <c r="AO47" s="13"/>
      <c r="AP47" s="47"/>
      <c r="AQ47" s="13"/>
      <c r="AR47" s="13"/>
      <c r="AS47" s="47"/>
      <c r="AT47" s="47"/>
      <c r="AU47" s="61"/>
      <c r="AV47" s="61"/>
      <c r="AW47" s="47"/>
      <c r="AX47" s="13"/>
      <c r="AY47" s="13"/>
      <c r="AZ47" s="47"/>
      <c r="BA47" s="13"/>
      <c r="BB47" s="13"/>
      <c r="BC47" s="47"/>
      <c r="BD47" s="13"/>
      <c r="BE47" s="47"/>
      <c r="BF47" s="13"/>
      <c r="BG47" s="47"/>
      <c r="BH47" s="13"/>
    </row>
    <row r="48" spans="1:60" ht="12.75">
      <c r="A48" s="8" t="s">
        <v>46</v>
      </c>
      <c r="B48" s="34">
        <v>30747493</v>
      </c>
      <c r="C48" s="31">
        <v>13357</v>
      </c>
      <c r="D48" s="31">
        <v>7949</v>
      </c>
      <c r="E48" s="23">
        <f>ROUND(D48/B48*100,1)</f>
        <v>0</v>
      </c>
      <c r="F48" s="23">
        <f>ROUND(D48/C48*100,1)</f>
        <v>59.5</v>
      </c>
      <c r="G48" s="31">
        <v>11658</v>
      </c>
      <c r="H48" s="24">
        <f>G48/B48*100</f>
        <v>0.037915286296674656</v>
      </c>
      <c r="I48" s="24">
        <f>G48/C48*100</f>
        <v>87.28007786179532</v>
      </c>
      <c r="J48" s="31">
        <v>19374</v>
      </c>
      <c r="K48" s="31">
        <v>13551</v>
      </c>
      <c r="L48" s="25">
        <f>K48/B48*100</f>
        <v>0.04407188579569723</v>
      </c>
      <c r="M48" s="26">
        <f>K48/J48*100</f>
        <v>69.94425518736452</v>
      </c>
      <c r="N48" s="31">
        <v>15665</v>
      </c>
      <c r="O48" s="25">
        <f>N48/B48*100</f>
        <v>0.0509472430809237</v>
      </c>
      <c r="P48" s="25">
        <f>N48/J48*100</f>
        <v>80.8557861050893</v>
      </c>
      <c r="Q48" s="31">
        <v>19374</v>
      </c>
      <c r="R48" s="25">
        <f>Q48/B48*100</f>
        <v>0.06301001515798377</v>
      </c>
      <c r="S48" s="25">
        <f>Q48/J48*100</f>
        <v>100</v>
      </c>
      <c r="T48" s="31">
        <v>23317</v>
      </c>
      <c r="U48" s="31">
        <v>21380</v>
      </c>
      <c r="V48" s="25">
        <f t="shared" si="4"/>
        <v>0.06953412429429612</v>
      </c>
      <c r="W48" s="25">
        <f>U48/T48*100</f>
        <v>91.69275635802204</v>
      </c>
      <c r="X48" s="25">
        <v>7186499</v>
      </c>
      <c r="Y48" s="31">
        <v>1843524</v>
      </c>
      <c r="Z48" s="13">
        <f>Y48/B48*100</f>
        <v>5.9956888192478</v>
      </c>
      <c r="AA48" s="13">
        <f>Y48/T48*100</f>
        <v>7906.351588969422</v>
      </c>
      <c r="AB48" s="13">
        <f>Y48/X48*100</f>
        <v>25.65260219197136</v>
      </c>
      <c r="AC48" s="47">
        <v>4276015</v>
      </c>
      <c r="AD48" s="13">
        <f>AC48/B48*100</f>
        <v>13.906873643324353</v>
      </c>
      <c r="AE48" s="13">
        <f>AC48/X48*100</f>
        <v>59.50066924103099</v>
      </c>
      <c r="AF48" s="47">
        <v>7546047.31</v>
      </c>
      <c r="AG48" s="13">
        <f>AF48/B48*100</f>
        <v>24.54199212273989</v>
      </c>
      <c r="AH48" s="13">
        <f>AF48/X48*100</f>
        <v>105.0031080502481</v>
      </c>
      <c r="AI48" s="47">
        <v>16905842</v>
      </c>
      <c r="AJ48" s="47">
        <v>10198984.72</v>
      </c>
      <c r="AK48" s="18">
        <f>AJ48/B48*100</f>
        <v>33.170134293550376</v>
      </c>
      <c r="AL48" s="57">
        <f>AJ48/AI48*100</f>
        <v>60.32816774225147</v>
      </c>
      <c r="AM48" s="47">
        <v>13277759</v>
      </c>
      <c r="AN48" s="13">
        <f>AM48/B48*100</f>
        <v>43.18322472664682</v>
      </c>
      <c r="AO48" s="13">
        <f>AM48/AI48*100</f>
        <v>78.53947174000562</v>
      </c>
      <c r="AP48" s="47">
        <v>17321884.31</v>
      </c>
      <c r="AQ48" s="13">
        <f>AP48/B48*100</f>
        <v>56.335924070297374</v>
      </c>
      <c r="AR48" s="13">
        <f>AP48/AI48*100</f>
        <v>102.46093811831436</v>
      </c>
      <c r="AS48" s="47">
        <v>25359133</v>
      </c>
      <c r="AT48" s="47">
        <v>20191457.46</v>
      </c>
      <c r="AU48" s="61">
        <f>AT48/B48*100</f>
        <v>65.6686301546601</v>
      </c>
      <c r="AV48" s="61">
        <f>AT48/AS48*100</f>
        <v>79.62203384476906</v>
      </c>
      <c r="AW48" s="47">
        <v>21490110.17</v>
      </c>
      <c r="AX48" s="13">
        <f>AW48/B48*100</f>
        <v>69.89223534419538</v>
      </c>
      <c r="AY48" s="13">
        <f>AW48/AS48*100</f>
        <v>84.74307922908879</v>
      </c>
      <c r="AZ48" s="47">
        <v>22829041.34</v>
      </c>
      <c r="BA48" s="13">
        <f>AZ48/B48*100</f>
        <v>74.24683807554652</v>
      </c>
      <c r="BB48" s="13">
        <f>AZ48/AS48*100</f>
        <v>90.02295677853024</v>
      </c>
      <c r="BC48" s="47">
        <v>25389276.4</v>
      </c>
      <c r="BD48" s="13">
        <f>BC48/B48*100</f>
        <v>82.57348460897283</v>
      </c>
      <c r="BE48" s="47">
        <v>27930460.41</v>
      </c>
      <c r="BF48" s="13">
        <f t="shared" si="2"/>
        <v>90.83817145677536</v>
      </c>
      <c r="BG48" s="47">
        <v>30442393.95</v>
      </c>
      <c r="BH48" s="13">
        <f t="shared" si="3"/>
        <v>99.00772706900038</v>
      </c>
    </row>
    <row r="49" spans="1:60" ht="14.25" customHeight="1">
      <c r="A49" s="8" t="s">
        <v>38</v>
      </c>
      <c r="B49" s="34"/>
      <c r="C49" s="31"/>
      <c r="D49" s="31"/>
      <c r="E49" s="23"/>
      <c r="F49" s="23"/>
      <c r="G49" s="31"/>
      <c r="H49" s="24"/>
      <c r="I49" s="24"/>
      <c r="J49" s="31"/>
      <c r="K49" s="31"/>
      <c r="L49" s="25"/>
      <c r="M49" s="26"/>
      <c r="N49" s="31"/>
      <c r="O49" s="25"/>
      <c r="P49" s="25"/>
      <c r="Q49" s="31"/>
      <c r="R49" s="25"/>
      <c r="S49" s="25"/>
      <c r="T49" s="31"/>
      <c r="U49" s="31"/>
      <c r="V49" s="25"/>
      <c r="W49" s="25"/>
      <c r="X49" s="25"/>
      <c r="Y49" s="31"/>
      <c r="Z49" s="13"/>
      <c r="AA49" s="13"/>
      <c r="AB49" s="13"/>
      <c r="AC49" s="47"/>
      <c r="AD49" s="13"/>
      <c r="AE49" s="13"/>
      <c r="AF49" s="47"/>
      <c r="AG49" s="13"/>
      <c r="AH49" s="13"/>
      <c r="AI49" s="47"/>
      <c r="AJ49" s="47"/>
      <c r="AK49" s="18"/>
      <c r="AL49" s="57"/>
      <c r="AM49" s="47"/>
      <c r="AN49" s="13"/>
      <c r="AO49" s="13"/>
      <c r="AP49" s="47"/>
      <c r="AQ49" s="13"/>
      <c r="AR49" s="13"/>
      <c r="AS49" s="47"/>
      <c r="AT49" s="47"/>
      <c r="AU49" s="61"/>
      <c r="AV49" s="61"/>
      <c r="AW49" s="47"/>
      <c r="AX49" s="13"/>
      <c r="AY49" s="13"/>
      <c r="AZ49" s="47"/>
      <c r="BA49" s="13"/>
      <c r="BB49" s="13"/>
      <c r="BC49" s="47"/>
      <c r="BD49" s="13"/>
      <c r="BE49" s="47"/>
      <c r="BF49" s="13"/>
      <c r="BG49" s="47"/>
      <c r="BH49" s="13"/>
    </row>
    <row r="50" spans="1:60" ht="15" customHeight="1">
      <c r="A50" s="8" t="s">
        <v>47</v>
      </c>
      <c r="B50" s="34">
        <v>22274000</v>
      </c>
      <c r="C50" s="31">
        <v>6439</v>
      </c>
      <c r="D50" s="31">
        <v>4293</v>
      </c>
      <c r="E50" s="23">
        <f>ROUND(D50/B50*100,1)</f>
        <v>0</v>
      </c>
      <c r="F50" s="23">
        <f>ROUND(D50/C50*100,1)</f>
        <v>66.7</v>
      </c>
      <c r="G50" s="31">
        <v>6439</v>
      </c>
      <c r="H50" s="24">
        <f>G50/B50*100</f>
        <v>0.028908144024423096</v>
      </c>
      <c r="I50" s="24">
        <f>G50/C50*100</f>
        <v>100</v>
      </c>
      <c r="J50" s="31">
        <v>16566</v>
      </c>
      <c r="K50" s="31">
        <v>10615</v>
      </c>
      <c r="L50" s="25">
        <f>K50/B50*100</f>
        <v>0.04765646044715812</v>
      </c>
      <c r="M50" s="26">
        <f>K50/J50*100</f>
        <v>64.07702523240371</v>
      </c>
      <c r="N50" s="31">
        <v>13590</v>
      </c>
      <c r="O50" s="25">
        <f>N50/B50*100</f>
        <v>0.06101284008260753</v>
      </c>
      <c r="P50" s="25">
        <f>N50/J50*100</f>
        <v>82.035494386092</v>
      </c>
      <c r="Q50" s="31">
        <v>16566</v>
      </c>
      <c r="R50" s="25">
        <f>Q50/B50*100</f>
        <v>0.0743737092574302</v>
      </c>
      <c r="S50" s="25">
        <f>Q50/J50*100</f>
        <v>100</v>
      </c>
      <c r="T50" s="31">
        <v>25976</v>
      </c>
      <c r="U50" s="31">
        <v>19419</v>
      </c>
      <c r="V50" s="25">
        <f>U50/B50*100</f>
        <v>0.08718236508934184</v>
      </c>
      <c r="W50" s="25">
        <f>U50/T50*100</f>
        <v>74.75746843239914</v>
      </c>
      <c r="X50" s="25">
        <v>6005000</v>
      </c>
      <c r="Y50" s="31">
        <v>2003602</v>
      </c>
      <c r="Z50" s="13">
        <f>Y50/B50*100</f>
        <v>8.99525006734309</v>
      </c>
      <c r="AA50" s="13">
        <f>Y50/T50*100</f>
        <v>7713.281490606714</v>
      </c>
      <c r="AB50" s="13">
        <f>Y50/X50*100</f>
        <v>33.3655620316403</v>
      </c>
      <c r="AC50" s="47">
        <v>4004000</v>
      </c>
      <c r="AD50" s="13">
        <f>AC50/B50*100</f>
        <v>17.976115650534254</v>
      </c>
      <c r="AE50" s="13">
        <f>AC50/X50*100</f>
        <v>66.67776852622815</v>
      </c>
      <c r="AF50" s="47">
        <v>6005000</v>
      </c>
      <c r="AG50" s="13">
        <f>AF50/B50*100</f>
        <v>26.959683936428124</v>
      </c>
      <c r="AH50" s="13">
        <f>AF50/X50*100</f>
        <v>100</v>
      </c>
      <c r="AI50" s="47">
        <v>12098000</v>
      </c>
      <c r="AJ50" s="47">
        <v>8036000</v>
      </c>
      <c r="AK50" s="18">
        <f>AJ50/B50*100</f>
        <v>36.0779384035198</v>
      </c>
      <c r="AL50" s="57">
        <f>AJ50/AI50*100</f>
        <v>66.42420234749545</v>
      </c>
      <c r="AM50" s="47">
        <v>10067000</v>
      </c>
      <c r="AN50" s="13">
        <f>AM50/B50*100</f>
        <v>45.196192870611476</v>
      </c>
      <c r="AO50" s="13">
        <f>AM50/AI50*100</f>
        <v>83.21210117374773</v>
      </c>
      <c r="AP50" s="47">
        <v>12098000</v>
      </c>
      <c r="AQ50" s="13">
        <f>AP50/B50*100</f>
        <v>54.31444733770315</v>
      </c>
      <c r="AR50" s="13">
        <f>AP50/AI50*100</f>
        <v>100</v>
      </c>
      <c r="AS50" s="47">
        <v>17230000</v>
      </c>
      <c r="AT50" s="47">
        <v>13809000</v>
      </c>
      <c r="AU50" s="61">
        <f>AT50/B50*100</f>
        <v>61.99604920535153</v>
      </c>
      <c r="AV50" s="61">
        <f>AT50/AS50*100</f>
        <v>80.14509576320371</v>
      </c>
      <c r="AW50" s="47">
        <v>15520000</v>
      </c>
      <c r="AX50" s="13">
        <f>AW50/B50*100</f>
        <v>69.67765107299991</v>
      </c>
      <c r="AY50" s="13">
        <f>AW50/AS50*100</f>
        <v>90.07544979686594</v>
      </c>
      <c r="AZ50" s="47">
        <v>17230000</v>
      </c>
      <c r="BA50" s="13">
        <f>AZ50/B50*100</f>
        <v>77.35476340127502</v>
      </c>
      <c r="BB50" s="13">
        <f>AZ50/AS50*100</f>
        <v>100</v>
      </c>
      <c r="BC50" s="47">
        <v>18912000</v>
      </c>
      <c r="BD50" s="13">
        <f>BC50/B50*100</f>
        <v>84.90616862709885</v>
      </c>
      <c r="BE50" s="47">
        <v>20593000</v>
      </c>
      <c r="BF50" s="13">
        <f t="shared" si="2"/>
        <v>92.45308431354943</v>
      </c>
      <c r="BG50" s="47">
        <v>22274000</v>
      </c>
      <c r="BH50" s="13">
        <f t="shared" si="3"/>
        <v>100</v>
      </c>
    </row>
    <row r="51" spans="1:60" ht="12.75">
      <c r="A51" s="8" t="s">
        <v>48</v>
      </c>
      <c r="B51" s="34">
        <v>45607614</v>
      </c>
      <c r="C51" s="31">
        <v>1951</v>
      </c>
      <c r="D51" s="31">
        <v>639</v>
      </c>
      <c r="E51" s="23">
        <f>ROUND(D51/B51*100,1)</f>
        <v>0</v>
      </c>
      <c r="F51" s="23">
        <f>ROUND(D51/C51*100,1)</f>
        <v>32.8</v>
      </c>
      <c r="G51" s="31">
        <v>1644</v>
      </c>
      <c r="H51" s="24">
        <f>G51/B51*100</f>
        <v>0.003604661274321432</v>
      </c>
      <c r="I51" s="24">
        <f>G51/C51*100</f>
        <v>84.26447975397232</v>
      </c>
      <c r="J51" s="31">
        <f>1951+2605</f>
        <v>4556</v>
      </c>
      <c r="K51" s="31">
        <v>1985</v>
      </c>
      <c r="L51" s="25">
        <f>K51/B51*100</f>
        <v>0.0043523434486180314</v>
      </c>
      <c r="M51" s="26">
        <f>K51/J51*100</f>
        <v>43.56892010535557</v>
      </c>
      <c r="N51" s="31">
        <v>3259</v>
      </c>
      <c r="O51" s="25">
        <f>N51/B51*100</f>
        <v>0.0071457366745824496</v>
      </c>
      <c r="P51" s="25">
        <f>N51/J51*100</f>
        <v>71.53204565408254</v>
      </c>
      <c r="Q51" s="31">
        <v>3699</v>
      </c>
      <c r="R51" s="25">
        <f>Q51/B51*100</f>
        <v>0.008110487867223223</v>
      </c>
      <c r="S51" s="25">
        <f>Q51/J51*100</f>
        <v>81.18964003511853</v>
      </c>
      <c r="T51" s="31">
        <v>12923</v>
      </c>
      <c r="U51" s="31">
        <v>4458</v>
      </c>
      <c r="V51" s="25">
        <f t="shared" si="4"/>
        <v>0.009774683674528556</v>
      </c>
      <c r="W51" s="25">
        <f>U51/T51*100</f>
        <v>34.496633908535166</v>
      </c>
      <c r="X51" s="25">
        <v>11222000</v>
      </c>
      <c r="Y51" s="31">
        <v>1901000</v>
      </c>
      <c r="Z51" s="13">
        <f>Y51/B51*100</f>
        <v>4.16816367547752</v>
      </c>
      <c r="AA51" s="13">
        <f>Y51/T51*100</f>
        <v>14710.20660837267</v>
      </c>
      <c r="AB51" s="13">
        <f>Y51/X51*100</f>
        <v>16.939939404740688</v>
      </c>
      <c r="AC51" s="47">
        <v>4736235.71</v>
      </c>
      <c r="AD51" s="13">
        <f>AC51/B51*100</f>
        <v>10.384747840568902</v>
      </c>
      <c r="AE51" s="13">
        <f>AC51/X51*100</f>
        <v>42.20491632507574</v>
      </c>
      <c r="AF51" s="47">
        <v>11677195.71</v>
      </c>
      <c r="AG51" s="13">
        <f>AF51/B51*100</f>
        <v>25.60361019982322</v>
      </c>
      <c r="AH51" s="13">
        <f>AF51/X51*100</f>
        <v>104.05627971841027</v>
      </c>
      <c r="AI51" s="47">
        <v>19920000</v>
      </c>
      <c r="AJ51" s="47">
        <v>13663195.71</v>
      </c>
      <c r="AK51" s="18">
        <f>AJ51/B51*100</f>
        <v>29.95814626478816</v>
      </c>
      <c r="AL51" s="57">
        <f>AJ51/AI51*100</f>
        <v>68.59033990963856</v>
      </c>
      <c r="AM51" s="47">
        <v>15314197</v>
      </c>
      <c r="AN51" s="13">
        <f>AM51/B51*100</f>
        <v>33.578158682013054</v>
      </c>
      <c r="AO51" s="13">
        <f>AM51/AI51*100</f>
        <v>76.87849899598393</v>
      </c>
      <c r="AP51" s="47">
        <v>18230195.71</v>
      </c>
      <c r="AQ51" s="13">
        <f>AP51/B51*100</f>
        <v>39.971825121129996</v>
      </c>
      <c r="AR51" s="13">
        <f>AP51/AI51*100</f>
        <v>91.51704673694779</v>
      </c>
      <c r="AS51" s="47">
        <v>29233800</v>
      </c>
      <c r="AT51" s="47">
        <v>20683195.71</v>
      </c>
      <c r="AU51" s="61">
        <f>AT51/B51*100</f>
        <v>45.3503130201023</v>
      </c>
      <c r="AV51" s="61">
        <f>AT51/AS51*100</f>
        <v>70.75096535517108</v>
      </c>
      <c r="AW51" s="47">
        <v>21382995.71</v>
      </c>
      <c r="AX51" s="13">
        <f>AW51/B51*100</f>
        <v>46.88470593967051</v>
      </c>
      <c r="AY51" s="13">
        <f>AW51/AS51*100</f>
        <v>73.14476978702736</v>
      </c>
      <c r="AZ51" s="47">
        <v>21932995.7</v>
      </c>
      <c r="BA51" s="13">
        <f>AZ51/B51*100</f>
        <v>48.09064490854531</v>
      </c>
      <c r="BB51" s="13">
        <f>AZ51/AS51*100</f>
        <v>75.02615363038674</v>
      </c>
      <c r="BC51" s="47">
        <v>32738050</v>
      </c>
      <c r="BD51" s="13">
        <f>BC51/B51*100</f>
        <v>71.78198359598466</v>
      </c>
      <c r="BE51" s="47">
        <v>37329450</v>
      </c>
      <c r="BF51" s="13">
        <f t="shared" si="2"/>
        <v>81.8491622911911</v>
      </c>
      <c r="BG51" s="47">
        <v>42950614</v>
      </c>
      <c r="BH51" s="13">
        <f t="shared" si="3"/>
        <v>94.17421836625788</v>
      </c>
    </row>
    <row r="52" spans="1:60" ht="12.75">
      <c r="A52" s="8" t="s">
        <v>39</v>
      </c>
      <c r="B52" s="34">
        <v>0</v>
      </c>
      <c r="C52" s="31"/>
      <c r="D52" s="31"/>
      <c r="E52" s="23"/>
      <c r="F52" s="23"/>
      <c r="G52" s="31">
        <v>1000</v>
      </c>
      <c r="H52" s="24"/>
      <c r="I52" s="24"/>
      <c r="J52" s="31"/>
      <c r="K52" s="31">
        <v>1000</v>
      </c>
      <c r="L52" s="25"/>
      <c r="M52" s="26"/>
      <c r="N52" s="31">
        <v>1000</v>
      </c>
      <c r="O52" s="25"/>
      <c r="P52" s="25"/>
      <c r="Q52" s="31">
        <v>1000</v>
      </c>
      <c r="R52" s="25"/>
      <c r="S52" s="25"/>
      <c r="T52" s="31"/>
      <c r="U52" s="31">
        <v>1000</v>
      </c>
      <c r="V52" s="25"/>
      <c r="W52" s="25"/>
      <c r="X52" s="25"/>
      <c r="Y52" s="31">
        <v>0</v>
      </c>
      <c r="Z52" s="13"/>
      <c r="AA52" s="13"/>
      <c r="AB52" s="13"/>
      <c r="AC52" s="47"/>
      <c r="AD52" s="13"/>
      <c r="AE52" s="13"/>
      <c r="AF52" s="47"/>
      <c r="AG52" s="13"/>
      <c r="AH52" s="13"/>
      <c r="AI52" s="47"/>
      <c r="AJ52" s="47"/>
      <c r="AK52" s="18"/>
      <c r="AL52" s="57"/>
      <c r="AM52" s="47"/>
      <c r="AN52" s="13"/>
      <c r="AO52" s="13"/>
      <c r="AP52" s="47"/>
      <c r="AQ52" s="13"/>
      <c r="AR52" s="13"/>
      <c r="AS52" s="47"/>
      <c r="AT52" s="47"/>
      <c r="AU52" s="61"/>
      <c r="AV52" s="61"/>
      <c r="AW52" s="47"/>
      <c r="AX52" s="13"/>
      <c r="AY52" s="13"/>
      <c r="AZ52" s="47"/>
      <c r="BA52" s="13"/>
      <c r="BB52" s="13"/>
      <c r="BC52" s="47"/>
      <c r="BD52" s="13"/>
      <c r="BE52" s="47"/>
      <c r="BF52" s="13"/>
      <c r="BG52" s="47"/>
      <c r="BH52" s="13"/>
    </row>
    <row r="53" spans="1:60" ht="12.75">
      <c r="A53" s="8" t="s">
        <v>40</v>
      </c>
      <c r="B53" s="29">
        <f>B40+B41+B46</f>
        <v>123520502.68</v>
      </c>
      <c r="C53" s="29">
        <f aca="true" t="shared" si="41" ref="C53:BE53">C40+C41+C46</f>
        <v>26045</v>
      </c>
      <c r="D53" s="29">
        <f t="shared" si="41"/>
        <v>14692</v>
      </c>
      <c r="E53" s="29" t="e">
        <f t="shared" si="41"/>
        <v>#DIV/0!</v>
      </c>
      <c r="F53" s="29">
        <f t="shared" si="41"/>
        <v>471.6</v>
      </c>
      <c r="G53" s="29">
        <f t="shared" si="41"/>
        <v>23780</v>
      </c>
      <c r="H53" s="29" t="e">
        <f t="shared" si="41"/>
        <v>#DIV/0!</v>
      </c>
      <c r="I53" s="29">
        <f t="shared" si="41"/>
        <v>780.2067588780752</v>
      </c>
      <c r="J53" s="29">
        <f t="shared" si="41"/>
        <v>51914</v>
      </c>
      <c r="K53" s="29">
        <f t="shared" si="41"/>
        <v>31842</v>
      </c>
      <c r="L53" s="29" t="e">
        <f t="shared" si="41"/>
        <v>#DIV/0!</v>
      </c>
      <c r="M53" s="29">
        <f t="shared" si="41"/>
        <v>571.6670303186809</v>
      </c>
      <c r="N53" s="29">
        <f t="shared" si="41"/>
        <v>39408</v>
      </c>
      <c r="O53" s="29" t="e">
        <f t="shared" si="41"/>
        <v>#DIV/0!</v>
      </c>
      <c r="P53" s="29">
        <f t="shared" si="41"/>
        <v>759.0502931458527</v>
      </c>
      <c r="Q53" s="29">
        <f t="shared" si="41"/>
        <v>48448</v>
      </c>
      <c r="R53" s="29" t="e">
        <f t="shared" si="41"/>
        <v>#DIV/0!</v>
      </c>
      <c r="S53" s="29">
        <f t="shared" si="41"/>
        <v>1077.8256117706885</v>
      </c>
      <c r="T53" s="29">
        <f t="shared" si="41"/>
        <v>80760</v>
      </c>
      <c r="U53" s="29">
        <f t="shared" si="41"/>
        <v>55895</v>
      </c>
      <c r="V53" s="29" t="e">
        <f t="shared" si="41"/>
        <v>#DIV/0!</v>
      </c>
      <c r="W53" s="29">
        <f t="shared" si="41"/>
        <v>1002.0220531221368</v>
      </c>
      <c r="X53" s="29">
        <f t="shared" si="41"/>
        <v>28853942</v>
      </c>
      <c r="Y53" s="29">
        <f t="shared" si="41"/>
        <v>6770253.7</v>
      </c>
      <c r="Z53" s="29">
        <f t="shared" si="41"/>
        <v>50.54378240585751</v>
      </c>
      <c r="AA53" s="29">
        <f t="shared" si="41"/>
        <v>90469.13471674809</v>
      </c>
      <c r="AB53" s="29">
        <f t="shared" si="41"/>
        <v>222.83951966490082</v>
      </c>
      <c r="AC53" s="29">
        <f t="shared" si="41"/>
        <v>15436356.860000001</v>
      </c>
      <c r="AD53" s="29" t="e">
        <f t="shared" si="41"/>
        <v>#DIV/0!</v>
      </c>
      <c r="AE53" s="29">
        <f t="shared" si="41"/>
        <v>667.3662148184475</v>
      </c>
      <c r="AF53" s="29">
        <f t="shared" si="41"/>
        <v>28340586.67</v>
      </c>
      <c r="AG53" s="29" t="e">
        <f t="shared" si="41"/>
        <v>#DIV/0!</v>
      </c>
      <c r="AH53" s="29">
        <f t="shared" si="41"/>
        <v>654.8091190648947</v>
      </c>
      <c r="AI53" s="29">
        <f t="shared" si="41"/>
        <v>57282842</v>
      </c>
      <c r="AJ53" s="29">
        <f t="shared" si="41"/>
        <v>38209485.79</v>
      </c>
      <c r="AK53" s="29">
        <f t="shared" si="41"/>
        <v>373.0040541810845</v>
      </c>
      <c r="AL53" s="29">
        <f t="shared" si="41"/>
        <v>733.9006088927763</v>
      </c>
      <c r="AM53" s="29">
        <f t="shared" si="41"/>
        <v>45028164</v>
      </c>
      <c r="AN53" s="29">
        <f t="shared" si="41"/>
        <v>411.44249988379806</v>
      </c>
      <c r="AO53" s="29">
        <f t="shared" si="41"/>
        <v>912.0744377716217</v>
      </c>
      <c r="AP53" s="29">
        <f t="shared" si="41"/>
        <v>57406026.13999999</v>
      </c>
      <c r="AQ53" s="29">
        <f t="shared" si="41"/>
        <v>583.7597058005705</v>
      </c>
      <c r="AR53" s="29">
        <f t="shared" si="41"/>
        <v>1134.9402176086048</v>
      </c>
      <c r="AS53" s="29">
        <f t="shared" si="41"/>
        <v>87858460</v>
      </c>
      <c r="AT53" s="29">
        <f t="shared" si="41"/>
        <v>66817610.4</v>
      </c>
      <c r="AU53" s="29">
        <f t="shared" si="41"/>
        <v>734.9707530269759</v>
      </c>
      <c r="AV53" s="29">
        <f t="shared" si="41"/>
        <v>1128.300333392744</v>
      </c>
      <c r="AW53" s="29">
        <f t="shared" si="41"/>
        <v>72176235.13</v>
      </c>
      <c r="AX53" s="29">
        <f t="shared" si="41"/>
        <v>864.7912547885461</v>
      </c>
      <c r="AY53" s="29">
        <f t="shared" si="41"/>
        <v>1342.7138728487053</v>
      </c>
      <c r="AZ53" s="29">
        <f t="shared" si="41"/>
        <v>77820836.08000001</v>
      </c>
      <c r="BA53" s="29">
        <f t="shared" si="41"/>
        <v>959.4931824894369</v>
      </c>
      <c r="BB53" s="29">
        <f t="shared" si="41"/>
        <v>1506.3586655597546</v>
      </c>
      <c r="BC53" s="29">
        <f t="shared" si="41"/>
        <v>95886840.34</v>
      </c>
      <c r="BD53" s="29">
        <f t="shared" si="41"/>
        <v>1085.2365381122338</v>
      </c>
      <c r="BE53" s="29">
        <f t="shared" si="41"/>
        <v>107156880.32</v>
      </c>
      <c r="BF53" s="13">
        <f t="shared" si="2"/>
        <v>86.75230265019836</v>
      </c>
      <c r="BG53" s="47">
        <f>BG46+BG41+BG40</f>
        <v>119899084.76</v>
      </c>
      <c r="BH53" s="13">
        <f t="shared" si="3"/>
        <v>97.06816452214262</v>
      </c>
    </row>
    <row r="54" spans="1:60" ht="12.75">
      <c r="A54" s="8" t="s">
        <v>41</v>
      </c>
      <c r="B54" s="34">
        <v>5453228</v>
      </c>
      <c r="C54" s="31"/>
      <c r="D54" s="31"/>
      <c r="E54" s="23">
        <f>ROUND(D54/B54*100,1)</f>
        <v>0</v>
      </c>
      <c r="F54" s="23"/>
      <c r="G54" s="31">
        <v>1537</v>
      </c>
      <c r="H54" s="24">
        <f>G54/B54*100</f>
        <v>0.028185140984385765</v>
      </c>
      <c r="I54" s="24"/>
      <c r="J54" s="31"/>
      <c r="K54" s="31"/>
      <c r="L54" s="25"/>
      <c r="M54" s="26"/>
      <c r="N54" s="31"/>
      <c r="O54" s="25">
        <f>N54/B54*100</f>
        <v>0</v>
      </c>
      <c r="P54" s="25"/>
      <c r="Q54" s="31">
        <v>1219</v>
      </c>
      <c r="R54" s="25"/>
      <c r="S54" s="25"/>
      <c r="T54" s="31">
        <v>1354</v>
      </c>
      <c r="U54" s="31"/>
      <c r="V54" s="25">
        <f t="shared" si="4"/>
        <v>0</v>
      </c>
      <c r="W54" s="25"/>
      <c r="X54" s="25"/>
      <c r="Y54" s="31"/>
      <c r="Z54" s="13">
        <v>0</v>
      </c>
      <c r="AA54" s="13">
        <f>Y54/T54*100</f>
        <v>0</v>
      </c>
      <c r="AB54" s="13"/>
      <c r="AC54" s="47"/>
      <c r="AD54" s="13">
        <f>AC54/B54*100</f>
        <v>0</v>
      </c>
      <c r="AE54" s="13"/>
      <c r="AF54" s="47"/>
      <c r="AG54" s="13">
        <f>AF54/B54*100</f>
        <v>0</v>
      </c>
      <c r="AH54" s="13"/>
      <c r="AI54" s="47"/>
      <c r="AJ54" s="47">
        <v>1096430.06</v>
      </c>
      <c r="AK54" s="18">
        <f>AJ54/B54*100</f>
        <v>20.10607405375312</v>
      </c>
      <c r="AL54" s="57"/>
      <c r="AM54" s="47">
        <v>793067</v>
      </c>
      <c r="AN54" s="13">
        <f>AM54/B54*100</f>
        <v>14.543074303880196</v>
      </c>
      <c r="AO54" s="13"/>
      <c r="AP54" s="47"/>
      <c r="AQ54" s="13">
        <f>AP54/B54*100</f>
        <v>0</v>
      </c>
      <c r="AR54" s="13"/>
      <c r="AS54" s="47"/>
      <c r="AT54" s="47">
        <v>249817.93</v>
      </c>
      <c r="AU54" s="61">
        <f>AT54/B54*100</f>
        <v>4.58110187213885</v>
      </c>
      <c r="AV54" s="61"/>
      <c r="AW54" s="47"/>
      <c r="AX54" s="13">
        <f>AW54/B54*100</f>
        <v>0</v>
      </c>
      <c r="AY54" s="13"/>
      <c r="AZ54" s="47">
        <v>2291128.51</v>
      </c>
      <c r="BA54" s="13">
        <f>AZ54/B54*100</f>
        <v>42.014170505982875</v>
      </c>
      <c r="BB54" s="13"/>
      <c r="BC54" s="47"/>
      <c r="BD54" s="13">
        <f>BC54/B54*100</f>
        <v>0</v>
      </c>
      <c r="BE54" s="47"/>
      <c r="BF54" s="13">
        <f t="shared" si="2"/>
        <v>0</v>
      </c>
      <c r="BG54" s="47">
        <v>0</v>
      </c>
      <c r="BH54" s="13">
        <f t="shared" si="3"/>
        <v>0</v>
      </c>
    </row>
    <row r="55" spans="1:60" ht="12.75">
      <c r="A55" s="8" t="s">
        <v>42</v>
      </c>
      <c r="B55" s="34"/>
      <c r="C55" s="31"/>
      <c r="D55" s="31">
        <v>2107</v>
      </c>
      <c r="E55" s="23"/>
      <c r="F55" s="23"/>
      <c r="G55" s="31"/>
      <c r="H55" s="24"/>
      <c r="I55" s="24"/>
      <c r="J55" s="31"/>
      <c r="K55" s="31">
        <v>620</v>
      </c>
      <c r="L55" s="25"/>
      <c r="M55" s="26"/>
      <c r="N55" s="31">
        <v>761</v>
      </c>
      <c r="O55" s="25"/>
      <c r="P55" s="25"/>
      <c r="Q55" s="31"/>
      <c r="R55" s="25"/>
      <c r="S55" s="25"/>
      <c r="T55" s="31"/>
      <c r="U55" s="31"/>
      <c r="V55" s="25" t="e">
        <f t="shared" si="4"/>
        <v>#DIV/0!</v>
      </c>
      <c r="W55" s="25"/>
      <c r="X55" s="25"/>
      <c r="Y55" s="31"/>
      <c r="Z55" s="13"/>
      <c r="AA55" s="13"/>
      <c r="AB55" s="13"/>
      <c r="AC55" s="47"/>
      <c r="AD55" s="13" t="e">
        <f>AC55/B55*100</f>
        <v>#DIV/0!</v>
      </c>
      <c r="AE55" s="13"/>
      <c r="AF55" s="47">
        <v>0</v>
      </c>
      <c r="AG55" s="13" t="e">
        <f>AF55/B55*100</f>
        <v>#DIV/0!</v>
      </c>
      <c r="AH55" s="13"/>
      <c r="AI55" s="47"/>
      <c r="AJ55" s="47"/>
      <c r="AK55" s="18" t="e">
        <f>AJ55/B55*100</f>
        <v>#DIV/0!</v>
      </c>
      <c r="AL55" s="57"/>
      <c r="AM55" s="47"/>
      <c r="AN55" s="13" t="e">
        <f>AM55/B55*100</f>
        <v>#DIV/0!</v>
      </c>
      <c r="AO55" s="13"/>
      <c r="AP55" s="47">
        <v>6149993.75</v>
      </c>
      <c r="AQ55" s="13" t="e">
        <f>AP55/B55*100</f>
        <v>#DIV/0!</v>
      </c>
      <c r="AR55" s="13"/>
      <c r="AS55" s="47"/>
      <c r="AT55" s="47"/>
      <c r="AU55" s="61" t="e">
        <f>AT55/B55*100</f>
        <v>#DIV/0!</v>
      </c>
      <c r="AV55" s="61"/>
      <c r="AW55" s="47">
        <v>6058928.2</v>
      </c>
      <c r="AX55" s="13" t="e">
        <f>AW55/B55*100</f>
        <v>#DIV/0!</v>
      </c>
      <c r="AY55" s="13"/>
      <c r="AZ55" s="47"/>
      <c r="BA55" s="13" t="e">
        <f>AZ55/B55*100</f>
        <v>#DIV/0!</v>
      </c>
      <c r="BB55" s="13"/>
      <c r="BC55" s="47"/>
      <c r="BD55" s="13"/>
      <c r="BE55" s="47"/>
      <c r="BF55" s="13"/>
      <c r="BG55" s="47"/>
      <c r="BH55" s="13"/>
    </row>
    <row r="56" spans="1:60" ht="12.75">
      <c r="A56" s="8" t="s">
        <v>43</v>
      </c>
      <c r="B56" s="34"/>
      <c r="C56" s="31"/>
      <c r="D56" s="31"/>
      <c r="E56" s="23"/>
      <c r="F56" s="23"/>
      <c r="G56" s="31"/>
      <c r="H56" s="24"/>
      <c r="I56" s="24"/>
      <c r="J56" s="31"/>
      <c r="K56" s="31"/>
      <c r="L56" s="25"/>
      <c r="M56" s="26"/>
      <c r="N56" s="31"/>
      <c r="O56" s="25"/>
      <c r="P56" s="25"/>
      <c r="Q56" s="31"/>
      <c r="R56" s="25"/>
      <c r="S56" s="25"/>
      <c r="T56" s="31"/>
      <c r="U56" s="31"/>
      <c r="V56" s="25"/>
      <c r="W56" s="25"/>
      <c r="X56" s="25"/>
      <c r="Y56" s="31"/>
      <c r="Z56" s="13"/>
      <c r="AA56" s="13"/>
      <c r="AB56" s="13"/>
      <c r="AC56" s="47"/>
      <c r="AD56" s="13"/>
      <c r="AE56" s="13"/>
      <c r="AF56" s="47"/>
      <c r="AG56" s="13"/>
      <c r="AH56" s="13"/>
      <c r="AI56" s="47"/>
      <c r="AJ56" s="47"/>
      <c r="AK56" s="18"/>
      <c r="AL56" s="57"/>
      <c r="AM56" s="47"/>
      <c r="AN56" s="13"/>
      <c r="AO56" s="13"/>
      <c r="AP56" s="47"/>
      <c r="AQ56" s="13"/>
      <c r="AR56" s="13"/>
      <c r="AS56" s="47"/>
      <c r="AT56" s="47"/>
      <c r="AU56" s="61"/>
      <c r="AV56" s="61"/>
      <c r="AW56" s="47"/>
      <c r="AX56" s="13"/>
      <c r="AY56" s="13"/>
      <c r="AZ56" s="47"/>
      <c r="BA56" s="13"/>
      <c r="BB56" s="13"/>
      <c r="BC56" s="47"/>
      <c r="BD56" s="13"/>
      <c r="BE56" s="47"/>
      <c r="BF56" s="13"/>
      <c r="BG56" s="47"/>
      <c r="BH56" s="13"/>
    </row>
    <row r="57" spans="1:60" ht="12.75">
      <c r="A57" s="8" t="s">
        <v>114</v>
      </c>
      <c r="B57" s="34"/>
      <c r="C57" s="31"/>
      <c r="D57" s="31"/>
      <c r="E57" s="23"/>
      <c r="F57" s="23"/>
      <c r="G57" s="31"/>
      <c r="H57" s="24"/>
      <c r="I57" s="24"/>
      <c r="J57" s="31"/>
      <c r="K57" s="31"/>
      <c r="L57" s="25">
        <f>K57/B58*100</f>
        <v>0</v>
      </c>
      <c r="M57" s="26">
        <f>K57/J58*100</f>
        <v>0</v>
      </c>
      <c r="N57" s="31">
        <v>13</v>
      </c>
      <c r="O57" s="25"/>
      <c r="P57" s="25"/>
      <c r="Q57" s="31">
        <v>13</v>
      </c>
      <c r="R57" s="25"/>
      <c r="S57" s="25"/>
      <c r="T57" s="31"/>
      <c r="U57" s="31">
        <v>19</v>
      </c>
      <c r="V57" s="25"/>
      <c r="W57" s="25"/>
      <c r="X57" s="25"/>
      <c r="Y57" s="31"/>
      <c r="Z57" s="13"/>
      <c r="AA57" s="13"/>
      <c r="AB57" s="13"/>
      <c r="AC57" s="47"/>
      <c r="AD57" s="13"/>
      <c r="AE57" s="13"/>
      <c r="AF57" s="47">
        <v>5433.12</v>
      </c>
      <c r="AG57" s="13"/>
      <c r="AH57" s="13"/>
      <c r="AI57" s="47"/>
      <c r="AJ57" s="47"/>
      <c r="AK57" s="18"/>
      <c r="AL57" s="57"/>
      <c r="AM57" s="47"/>
      <c r="AN57" s="13"/>
      <c r="AO57" s="13"/>
      <c r="AP57" s="47"/>
      <c r="AQ57" s="13"/>
      <c r="AR57" s="13"/>
      <c r="AS57" s="47"/>
      <c r="AT57" s="47"/>
      <c r="AU57" s="61"/>
      <c r="AV57" s="61"/>
      <c r="AW57" s="47"/>
      <c r="AX57" s="13"/>
      <c r="AY57" s="13"/>
      <c r="AZ57" s="47"/>
      <c r="BA57" s="13"/>
      <c r="BB57" s="13"/>
      <c r="BC57" s="47"/>
      <c r="BD57" s="13"/>
      <c r="BE57" s="47"/>
      <c r="BF57" s="13"/>
      <c r="BG57" s="47"/>
      <c r="BH57" s="13"/>
    </row>
    <row r="58" spans="1:60" ht="12.75">
      <c r="A58" s="8" t="s">
        <v>45</v>
      </c>
      <c r="B58" s="28">
        <f>B53+B54+B55+B56+B57</f>
        <v>128973730.68</v>
      </c>
      <c r="C58" s="28">
        <f aca="true" t="shared" si="42" ref="C58:BG58">C53+C54+C55+C56+C57</f>
        <v>26045</v>
      </c>
      <c r="D58" s="28">
        <f t="shared" si="42"/>
        <v>16799</v>
      </c>
      <c r="E58" s="28" t="e">
        <f t="shared" si="42"/>
        <v>#DIV/0!</v>
      </c>
      <c r="F58" s="28">
        <f t="shared" si="42"/>
        <v>471.6</v>
      </c>
      <c r="G58" s="28">
        <f t="shared" si="42"/>
        <v>25317</v>
      </c>
      <c r="H58" s="28" t="e">
        <f t="shared" si="42"/>
        <v>#DIV/0!</v>
      </c>
      <c r="I58" s="28">
        <f t="shared" si="42"/>
        <v>780.2067588780752</v>
      </c>
      <c r="J58" s="28">
        <f t="shared" si="42"/>
        <v>51914</v>
      </c>
      <c r="K58" s="28">
        <f t="shared" si="42"/>
        <v>32462</v>
      </c>
      <c r="L58" s="28" t="e">
        <f t="shared" si="42"/>
        <v>#DIV/0!</v>
      </c>
      <c r="M58" s="28">
        <f t="shared" si="42"/>
        <v>571.6670303186809</v>
      </c>
      <c r="N58" s="28">
        <f t="shared" si="42"/>
        <v>40182</v>
      </c>
      <c r="O58" s="28" t="e">
        <f t="shared" si="42"/>
        <v>#DIV/0!</v>
      </c>
      <c r="P58" s="28">
        <f t="shared" si="42"/>
        <v>759.0502931458527</v>
      </c>
      <c r="Q58" s="28">
        <f t="shared" si="42"/>
        <v>49680</v>
      </c>
      <c r="R58" s="28" t="e">
        <f t="shared" si="42"/>
        <v>#DIV/0!</v>
      </c>
      <c r="S58" s="28">
        <f t="shared" si="42"/>
        <v>1077.8256117706885</v>
      </c>
      <c r="T58" s="28">
        <f t="shared" si="42"/>
        <v>82114</v>
      </c>
      <c r="U58" s="28">
        <f t="shared" si="42"/>
        <v>55914</v>
      </c>
      <c r="V58" s="28" t="e">
        <f t="shared" si="42"/>
        <v>#DIV/0!</v>
      </c>
      <c r="W58" s="28">
        <f t="shared" si="42"/>
        <v>1002.0220531221368</v>
      </c>
      <c r="X58" s="28">
        <f t="shared" si="42"/>
        <v>28853942</v>
      </c>
      <c r="Y58" s="28">
        <f t="shared" si="42"/>
        <v>6770253.7</v>
      </c>
      <c r="Z58" s="28">
        <f t="shared" si="42"/>
        <v>50.54378240585751</v>
      </c>
      <c r="AA58" s="28">
        <f t="shared" si="42"/>
        <v>90469.13471674809</v>
      </c>
      <c r="AB58" s="28">
        <f t="shared" si="42"/>
        <v>222.83951966490082</v>
      </c>
      <c r="AC58" s="28">
        <f t="shared" si="42"/>
        <v>15436356.860000001</v>
      </c>
      <c r="AD58" s="28" t="e">
        <f t="shared" si="42"/>
        <v>#DIV/0!</v>
      </c>
      <c r="AE58" s="28">
        <f t="shared" si="42"/>
        <v>667.3662148184475</v>
      </c>
      <c r="AF58" s="28">
        <f t="shared" si="42"/>
        <v>28346019.790000003</v>
      </c>
      <c r="AG58" s="28" t="e">
        <f t="shared" si="42"/>
        <v>#DIV/0!</v>
      </c>
      <c r="AH58" s="28">
        <f t="shared" si="42"/>
        <v>654.8091190648947</v>
      </c>
      <c r="AI58" s="28">
        <f t="shared" si="42"/>
        <v>57282842</v>
      </c>
      <c r="AJ58" s="28">
        <f t="shared" si="42"/>
        <v>39305915.85</v>
      </c>
      <c r="AK58" s="28" t="e">
        <f t="shared" si="42"/>
        <v>#DIV/0!</v>
      </c>
      <c r="AL58" s="28">
        <f t="shared" si="42"/>
        <v>733.9006088927763</v>
      </c>
      <c r="AM58" s="28">
        <f t="shared" si="42"/>
        <v>45821231</v>
      </c>
      <c r="AN58" s="28" t="e">
        <f t="shared" si="42"/>
        <v>#DIV/0!</v>
      </c>
      <c r="AO58" s="28">
        <f t="shared" si="42"/>
        <v>912.0744377716217</v>
      </c>
      <c r="AP58" s="28">
        <f t="shared" si="42"/>
        <v>63556019.88999999</v>
      </c>
      <c r="AQ58" s="28" t="e">
        <f t="shared" si="42"/>
        <v>#DIV/0!</v>
      </c>
      <c r="AR58" s="28">
        <f t="shared" si="42"/>
        <v>1134.9402176086048</v>
      </c>
      <c r="AS58" s="28">
        <f t="shared" si="42"/>
        <v>87858460</v>
      </c>
      <c r="AT58" s="28">
        <f t="shared" si="42"/>
        <v>67067428.33</v>
      </c>
      <c r="AU58" s="28" t="e">
        <f t="shared" si="42"/>
        <v>#DIV/0!</v>
      </c>
      <c r="AV58" s="28">
        <f t="shared" si="42"/>
        <v>1128.300333392744</v>
      </c>
      <c r="AW58" s="28">
        <f t="shared" si="42"/>
        <v>78235163.33</v>
      </c>
      <c r="AX58" s="28" t="e">
        <f t="shared" si="42"/>
        <v>#DIV/0!</v>
      </c>
      <c r="AY58" s="28">
        <f t="shared" si="42"/>
        <v>1342.7138728487053</v>
      </c>
      <c r="AZ58" s="28">
        <f t="shared" si="42"/>
        <v>80111964.59000002</v>
      </c>
      <c r="BA58" s="28" t="e">
        <f t="shared" si="42"/>
        <v>#DIV/0!</v>
      </c>
      <c r="BB58" s="28">
        <f t="shared" si="42"/>
        <v>1506.3586655597546</v>
      </c>
      <c r="BC58" s="28">
        <f t="shared" si="42"/>
        <v>95886840.34</v>
      </c>
      <c r="BD58" s="28">
        <f t="shared" si="42"/>
        <v>1085.2365381122338</v>
      </c>
      <c r="BE58" s="28">
        <f t="shared" si="42"/>
        <v>107156880.32</v>
      </c>
      <c r="BF58" s="28">
        <f t="shared" si="42"/>
        <v>86.75230265019836</v>
      </c>
      <c r="BG58" s="28">
        <f t="shared" si="42"/>
        <v>119899084.76</v>
      </c>
      <c r="BH58" s="13">
        <f t="shared" si="3"/>
        <v>92.96395795317783</v>
      </c>
    </row>
    <row r="59" spans="1:60" ht="12.75">
      <c r="A59" s="8" t="s">
        <v>49</v>
      </c>
      <c r="B59" s="34"/>
      <c r="C59" s="31"/>
      <c r="D59" s="31"/>
      <c r="E59" s="23"/>
      <c r="F59" s="23"/>
      <c r="G59" s="31"/>
      <c r="H59" s="24"/>
      <c r="I59" s="24"/>
      <c r="J59" s="31"/>
      <c r="K59" s="31"/>
      <c r="L59" s="25"/>
      <c r="M59" s="26"/>
      <c r="N59" s="31"/>
      <c r="O59" s="25"/>
      <c r="P59" s="25"/>
      <c r="Q59" s="31"/>
      <c r="R59" s="25"/>
      <c r="S59" s="25"/>
      <c r="T59" s="31"/>
      <c r="U59" s="31"/>
      <c r="V59" s="25"/>
      <c r="W59" s="25"/>
      <c r="X59" s="25"/>
      <c r="Y59" s="31"/>
      <c r="Z59" s="13"/>
      <c r="AA59" s="13"/>
      <c r="AB59" s="13"/>
      <c r="AC59" s="5"/>
      <c r="AD59" s="13"/>
      <c r="AE59" s="13"/>
      <c r="AF59" s="47"/>
      <c r="AG59" s="13"/>
      <c r="AH59" s="13"/>
      <c r="AI59" s="47"/>
      <c r="AJ59" s="47"/>
      <c r="AK59" s="18"/>
      <c r="AL59" s="58"/>
      <c r="AM59" s="47"/>
      <c r="AN59" s="13"/>
      <c r="AO59" s="13"/>
      <c r="AP59" s="47"/>
      <c r="AQ59" s="13"/>
      <c r="AR59" s="13"/>
      <c r="AS59" s="47"/>
      <c r="AT59" s="47"/>
      <c r="AU59" s="61"/>
      <c r="AV59" s="61"/>
      <c r="AW59" s="47"/>
      <c r="AX59" s="13"/>
      <c r="AY59" s="72"/>
      <c r="AZ59" s="47"/>
      <c r="BA59" s="13"/>
      <c r="BB59" s="13"/>
      <c r="BC59" s="47"/>
      <c r="BD59" s="13"/>
      <c r="BE59" s="47"/>
      <c r="BF59" s="13"/>
      <c r="BG59" s="47"/>
      <c r="BH59" s="13"/>
    </row>
    <row r="60" spans="1:60" ht="12.75">
      <c r="A60" s="17" t="s">
        <v>79</v>
      </c>
      <c r="B60" s="28">
        <f>B61+B62+B63+B64+B65+B66+B67+B71</f>
        <v>17969729.849999998</v>
      </c>
      <c r="C60" s="28">
        <f aca="true" t="shared" si="43" ref="C60:BG60">C61+C62+C63+C64+C65+C66+C67+C71</f>
        <v>4291</v>
      </c>
      <c r="D60" s="28">
        <f t="shared" si="43"/>
        <v>1754</v>
      </c>
      <c r="E60" s="28">
        <f t="shared" si="43"/>
        <v>0.9</v>
      </c>
      <c r="F60" s="28">
        <f t="shared" si="43"/>
        <v>134.8</v>
      </c>
      <c r="G60" s="28">
        <f t="shared" si="43"/>
        <v>2152</v>
      </c>
      <c r="H60" s="28">
        <f t="shared" si="43"/>
        <v>0.990302347766541</v>
      </c>
      <c r="I60" s="28">
        <f t="shared" si="43"/>
        <v>240.1151770155978</v>
      </c>
      <c r="J60" s="28">
        <f t="shared" si="43"/>
        <v>6525</v>
      </c>
      <c r="K60" s="28">
        <f t="shared" si="43"/>
        <v>3167</v>
      </c>
      <c r="L60" s="28">
        <f t="shared" si="43"/>
        <v>0.06231061128848622</v>
      </c>
      <c r="M60" s="28">
        <f t="shared" si="43"/>
        <v>0</v>
      </c>
      <c r="N60" s="28">
        <f t="shared" si="43"/>
        <v>4959</v>
      </c>
      <c r="O60" s="28">
        <f t="shared" si="43"/>
        <v>0.09087542772669355</v>
      </c>
      <c r="P60" s="28">
        <f t="shared" si="43"/>
        <v>400.95611614528394</v>
      </c>
      <c r="Q60" s="28">
        <f t="shared" si="43"/>
        <v>6001</v>
      </c>
      <c r="R60" s="28">
        <f t="shared" si="43"/>
        <v>0.1636293109084879</v>
      </c>
      <c r="S60" s="28">
        <f t="shared" si="43"/>
        <v>483.25202607434466</v>
      </c>
      <c r="T60" s="28">
        <f t="shared" si="43"/>
        <v>8516</v>
      </c>
      <c r="U60" s="28">
        <f t="shared" si="43"/>
        <v>7327</v>
      </c>
      <c r="V60" s="28">
        <f t="shared" si="43"/>
        <v>0.5799440777263916</v>
      </c>
      <c r="W60" s="28">
        <f t="shared" si="43"/>
        <v>260.75196112511765</v>
      </c>
      <c r="X60" s="28">
        <f t="shared" si="43"/>
        <v>0</v>
      </c>
      <c r="Y60" s="28">
        <f t="shared" si="43"/>
        <v>424792.77</v>
      </c>
      <c r="Z60" s="28">
        <f t="shared" si="43"/>
        <v>111.20036424572103</v>
      </c>
      <c r="AA60" s="28">
        <f t="shared" si="43"/>
        <v>20303.572987780924</v>
      </c>
      <c r="AB60" s="28">
        <f t="shared" si="43"/>
        <v>0</v>
      </c>
      <c r="AC60" s="28">
        <f t="shared" si="43"/>
        <v>1315999.98</v>
      </c>
      <c r="AD60" s="28">
        <f t="shared" si="43"/>
        <v>39.34835250791067</v>
      </c>
      <c r="AE60" s="28">
        <f t="shared" si="43"/>
        <v>0</v>
      </c>
      <c r="AF60" s="28">
        <f t="shared" si="43"/>
        <v>3277406.13</v>
      </c>
      <c r="AG60" s="28">
        <f t="shared" si="43"/>
        <v>194.95811833489282</v>
      </c>
      <c r="AH60" s="28">
        <f t="shared" si="43"/>
        <v>0</v>
      </c>
      <c r="AI60" s="28">
        <f t="shared" si="43"/>
        <v>0</v>
      </c>
      <c r="AJ60" s="28">
        <f t="shared" si="43"/>
        <v>4747893.42</v>
      </c>
      <c r="AK60" s="28">
        <f t="shared" si="43"/>
        <v>241.83133547234948</v>
      </c>
      <c r="AL60" s="28">
        <f t="shared" si="43"/>
        <v>0</v>
      </c>
      <c r="AM60" s="28">
        <f t="shared" si="43"/>
        <v>5678559</v>
      </c>
      <c r="AN60" s="28">
        <f t="shared" si="43"/>
        <v>267.9524378867934</v>
      </c>
      <c r="AO60" s="28">
        <f t="shared" si="43"/>
        <v>0</v>
      </c>
      <c r="AP60" s="28">
        <f t="shared" si="43"/>
        <v>7081536.649999999</v>
      </c>
      <c r="AQ60" s="28">
        <f t="shared" si="43"/>
        <v>299.74766772912835</v>
      </c>
      <c r="AR60" s="28">
        <f t="shared" si="43"/>
        <v>0</v>
      </c>
      <c r="AS60" s="28">
        <f t="shared" si="43"/>
        <v>0</v>
      </c>
      <c r="AT60" s="28">
        <f t="shared" si="43"/>
        <v>8379171.869999999</v>
      </c>
      <c r="AU60" s="28">
        <f t="shared" si="43"/>
        <v>353.71625340618414</v>
      </c>
      <c r="AV60" s="28">
        <f t="shared" si="43"/>
        <v>0</v>
      </c>
      <c r="AW60" s="28">
        <f t="shared" si="43"/>
        <v>9288597.510000002</v>
      </c>
      <c r="AX60" s="28">
        <f t="shared" si="43"/>
        <v>375.51179673066076</v>
      </c>
      <c r="AY60" s="28">
        <f t="shared" si="43"/>
        <v>0</v>
      </c>
      <c r="AZ60" s="28">
        <f t="shared" si="43"/>
        <v>10278076.74</v>
      </c>
      <c r="BA60" s="28">
        <f t="shared" si="43"/>
        <v>408.33731409087983</v>
      </c>
      <c r="BB60" s="28">
        <f t="shared" si="43"/>
        <v>0</v>
      </c>
      <c r="BC60" s="28">
        <f t="shared" si="43"/>
        <v>10936481.040000001</v>
      </c>
      <c r="BD60" s="28">
        <f t="shared" si="43"/>
        <v>429.2257902227328</v>
      </c>
      <c r="BE60" s="28">
        <f t="shared" si="43"/>
        <v>12173305</v>
      </c>
      <c r="BF60" s="28">
        <f t="shared" si="43"/>
        <v>467.9042709053336</v>
      </c>
      <c r="BG60" s="28">
        <f t="shared" si="43"/>
        <v>15258067.96</v>
      </c>
      <c r="BH60" s="13">
        <f t="shared" si="3"/>
        <v>84.90983496894363</v>
      </c>
    </row>
    <row r="61" spans="1:60" ht="25.5">
      <c r="A61" s="8" t="s">
        <v>106</v>
      </c>
      <c r="B61" s="29">
        <v>489542</v>
      </c>
      <c r="C61" s="31"/>
      <c r="D61" s="31"/>
      <c r="E61" s="23"/>
      <c r="F61" s="23"/>
      <c r="G61" s="31"/>
      <c r="H61" s="24"/>
      <c r="I61" s="24"/>
      <c r="J61" s="31">
        <v>144</v>
      </c>
      <c r="K61" s="30"/>
      <c r="L61" s="23"/>
      <c r="M61" s="26"/>
      <c r="N61" s="31">
        <v>94</v>
      </c>
      <c r="O61" s="25"/>
      <c r="P61" s="25">
        <f aca="true" t="shared" si="44" ref="P61:P106">N61/J61*100</f>
        <v>65.27777777777779</v>
      </c>
      <c r="Q61" s="31">
        <v>126</v>
      </c>
      <c r="R61" s="25">
        <f aca="true" t="shared" si="45" ref="R61:R106">Q61/B61*100</f>
        <v>0.02573834318608005</v>
      </c>
      <c r="S61" s="25">
        <f aca="true" t="shared" si="46" ref="S61:S106">Q61/J61*100</f>
        <v>87.5</v>
      </c>
      <c r="T61" s="31">
        <v>236</v>
      </c>
      <c r="U61" s="31">
        <v>184</v>
      </c>
      <c r="V61" s="25">
        <f t="shared" si="4"/>
        <v>0.03758615195427563</v>
      </c>
      <c r="W61" s="25">
        <f aca="true" t="shared" si="47" ref="W61:W67">U61/T61*100</f>
        <v>77.96610169491525</v>
      </c>
      <c r="X61" s="25"/>
      <c r="Y61" s="31">
        <v>15037.32</v>
      </c>
      <c r="Z61" s="13">
        <f aca="true" t="shared" si="48" ref="Z61:Z67">Y61/B61*100</f>
        <v>3.0717119266579784</v>
      </c>
      <c r="AA61" s="13">
        <f aca="true" t="shared" si="49" ref="AA61:AA67">Y61/T61*100</f>
        <v>6371.745762711864</v>
      </c>
      <c r="AB61" s="13"/>
      <c r="AC61" s="47">
        <v>42396.45</v>
      </c>
      <c r="AD61" s="13">
        <f aca="true" t="shared" si="50" ref="AD61:AD67">AC61/B61*100</f>
        <v>8.660431587075266</v>
      </c>
      <c r="AE61" s="4"/>
      <c r="AF61" s="47">
        <v>76361.96</v>
      </c>
      <c r="AG61" s="13">
        <f aca="true" t="shared" si="51" ref="AG61:AG67">AF61/B61*100</f>
        <v>15.598653435251727</v>
      </c>
      <c r="AH61" s="13"/>
      <c r="AI61" s="47"/>
      <c r="AJ61" s="47">
        <v>126755.47</v>
      </c>
      <c r="AK61" s="18">
        <f aca="true" t="shared" si="52" ref="AK61:AK67">AJ61/B61*100</f>
        <v>25.892664980737095</v>
      </c>
      <c r="AL61" s="58"/>
      <c r="AM61" s="47">
        <v>153055</v>
      </c>
      <c r="AN61" s="13">
        <f aca="true" t="shared" si="53" ref="AN61:AN67">AM61/B61*100</f>
        <v>31.26493743131335</v>
      </c>
      <c r="AO61" s="13"/>
      <c r="AP61" s="47">
        <v>191116.71</v>
      </c>
      <c r="AQ61" s="13">
        <f aca="true" t="shared" si="54" ref="AQ61:AQ67">AP61/B61*100</f>
        <v>39.03990056011537</v>
      </c>
      <c r="AR61" s="13"/>
      <c r="AS61" s="47"/>
      <c r="AT61" s="47">
        <v>283867.23</v>
      </c>
      <c r="AU61" s="61">
        <f aca="true" t="shared" si="55" ref="AU61:AU67">AT61/B61*100</f>
        <v>57.98628718271364</v>
      </c>
      <c r="AV61" s="61"/>
      <c r="AW61" s="47">
        <v>311626.29</v>
      </c>
      <c r="AX61" s="13">
        <f aca="true" t="shared" si="56" ref="AX61:AX67">AW61/B61*100</f>
        <v>63.65670157003893</v>
      </c>
      <c r="AY61" s="72"/>
      <c r="AZ61" s="47">
        <v>353003.71</v>
      </c>
      <c r="BA61" s="13">
        <f aca="true" t="shared" si="57" ref="BA61:BA67">AZ61/B61*100</f>
        <v>72.10897328523396</v>
      </c>
      <c r="BB61" s="13"/>
      <c r="BC61" s="47">
        <v>381320.28</v>
      </c>
      <c r="BD61" s="13">
        <f aca="true" t="shared" si="58" ref="BD61:BD67">BC61/B61*100</f>
        <v>77.89327167025506</v>
      </c>
      <c r="BE61" s="47">
        <v>418617.55</v>
      </c>
      <c r="BF61" s="13">
        <f t="shared" si="2"/>
        <v>85.51208067949226</v>
      </c>
      <c r="BG61" s="47">
        <v>489458.79</v>
      </c>
      <c r="BH61" s="13">
        <f t="shared" si="3"/>
        <v>99.98300247986893</v>
      </c>
    </row>
    <row r="62" spans="1:60" ht="15" customHeight="1">
      <c r="A62" s="8" t="s">
        <v>50</v>
      </c>
      <c r="B62" s="34">
        <v>9098467.27</v>
      </c>
      <c r="C62" s="31">
        <v>4092</v>
      </c>
      <c r="D62" s="31">
        <v>1729</v>
      </c>
      <c r="E62" s="23">
        <f>ROUND(D62/B62*100,1)</f>
        <v>0</v>
      </c>
      <c r="F62" s="23">
        <f>ROUND(D62/C62*100,1)</f>
        <v>42.3</v>
      </c>
      <c r="G62" s="31">
        <v>2964</v>
      </c>
      <c r="H62" s="24">
        <f>G62/B62*100</f>
        <v>0.03257691556217468</v>
      </c>
      <c r="I62" s="24">
        <f>G62/C62*100</f>
        <v>72.43401759530792</v>
      </c>
      <c r="J62" s="31">
        <v>4697</v>
      </c>
      <c r="K62" s="31">
        <v>3890</v>
      </c>
      <c r="L62" s="25">
        <f aca="true" t="shared" si="59" ref="L62:L106">K62/B62*100</f>
        <v>0.04275445395980416</v>
      </c>
      <c r="M62" s="26"/>
      <c r="N62" s="31">
        <v>3729</v>
      </c>
      <c r="O62" s="25">
        <f>N62/B62*100</f>
        <v>0.04098492514552948</v>
      </c>
      <c r="P62" s="25">
        <f t="shared" si="44"/>
        <v>79.39110070257611</v>
      </c>
      <c r="Q62" s="31">
        <v>4516</v>
      </c>
      <c r="R62" s="25">
        <f t="shared" si="45"/>
        <v>0.04963473369729449</v>
      </c>
      <c r="S62" s="25">
        <f t="shared" si="46"/>
        <v>96.14647647434532</v>
      </c>
      <c r="T62" s="31">
        <v>6494</v>
      </c>
      <c r="U62" s="31">
        <v>5582</v>
      </c>
      <c r="V62" s="25">
        <f t="shared" si="4"/>
        <v>0.0613509928029889</v>
      </c>
      <c r="W62" s="25">
        <f t="shared" si="47"/>
        <v>85.9562673236834</v>
      </c>
      <c r="X62" s="25"/>
      <c r="Y62" s="31">
        <v>340485.5</v>
      </c>
      <c r="Z62" s="13">
        <f t="shared" si="48"/>
        <v>3.7422292117560154</v>
      </c>
      <c r="AA62" s="13">
        <f t="shared" si="49"/>
        <v>5243.07822605482</v>
      </c>
      <c r="AB62" s="13"/>
      <c r="AC62" s="47">
        <v>966731.67</v>
      </c>
      <c r="AD62" s="13">
        <f t="shared" si="50"/>
        <v>10.625214569794238</v>
      </c>
      <c r="AE62" s="4"/>
      <c r="AF62" s="47">
        <v>2141762.67</v>
      </c>
      <c r="AG62" s="13">
        <f t="shared" si="51"/>
        <v>23.53981837206741</v>
      </c>
      <c r="AH62" s="13"/>
      <c r="AI62" s="47"/>
      <c r="AJ62" s="47">
        <v>3084544.01</v>
      </c>
      <c r="AK62" s="18">
        <f t="shared" si="52"/>
        <v>33.90179816517601</v>
      </c>
      <c r="AL62" s="58"/>
      <c r="AM62" s="47">
        <v>3615470</v>
      </c>
      <c r="AN62" s="13">
        <f t="shared" si="53"/>
        <v>39.73713255991083</v>
      </c>
      <c r="AO62" s="13"/>
      <c r="AP62" s="47">
        <v>3994113.86</v>
      </c>
      <c r="AQ62" s="13">
        <f t="shared" si="54"/>
        <v>43.89875504822254</v>
      </c>
      <c r="AR62" s="13"/>
      <c r="AS62" s="47"/>
      <c r="AT62" s="47">
        <v>4891449.26</v>
      </c>
      <c r="AU62" s="61">
        <f t="shared" si="55"/>
        <v>53.7612447772206</v>
      </c>
      <c r="AV62" s="61"/>
      <c r="AW62" s="47">
        <v>5512873.3</v>
      </c>
      <c r="AX62" s="13">
        <f t="shared" si="56"/>
        <v>60.59123076891609</v>
      </c>
      <c r="AY62" s="72"/>
      <c r="AZ62" s="47">
        <v>6251591.52</v>
      </c>
      <c r="BA62" s="13">
        <f t="shared" si="57"/>
        <v>68.71038092990798</v>
      </c>
      <c r="BB62" s="13"/>
      <c r="BC62" s="47">
        <v>6677097.23</v>
      </c>
      <c r="BD62" s="13">
        <f t="shared" si="58"/>
        <v>73.3870555540285</v>
      </c>
      <c r="BE62" s="47">
        <v>7485363.75</v>
      </c>
      <c r="BF62" s="13">
        <f t="shared" si="2"/>
        <v>82.27060149659692</v>
      </c>
      <c r="BG62" s="47">
        <v>9058256.89</v>
      </c>
      <c r="BH62" s="13">
        <f t="shared" si="3"/>
        <v>99.55805325439172</v>
      </c>
    </row>
    <row r="63" spans="1:60" ht="14.25" customHeight="1">
      <c r="A63" s="8" t="s">
        <v>107</v>
      </c>
      <c r="B63" s="34">
        <v>2299849</v>
      </c>
      <c r="C63" s="31"/>
      <c r="D63" s="31"/>
      <c r="E63" s="23"/>
      <c r="F63" s="23"/>
      <c r="G63" s="31"/>
      <c r="H63" s="24"/>
      <c r="I63" s="24"/>
      <c r="J63" s="31">
        <v>976</v>
      </c>
      <c r="K63" s="31"/>
      <c r="L63" s="25"/>
      <c r="M63" s="26"/>
      <c r="N63" s="31">
        <v>627</v>
      </c>
      <c r="O63" s="25"/>
      <c r="P63" s="25">
        <f t="shared" si="44"/>
        <v>64.24180327868852</v>
      </c>
      <c r="Q63" s="31">
        <v>754</v>
      </c>
      <c r="R63" s="25">
        <f t="shared" si="45"/>
        <v>0.03278476108648872</v>
      </c>
      <c r="S63" s="25">
        <f t="shared" si="46"/>
        <v>77.25409836065575</v>
      </c>
      <c r="T63" s="31">
        <v>1263</v>
      </c>
      <c r="U63" s="31">
        <v>900</v>
      </c>
      <c r="V63" s="25">
        <f t="shared" si="4"/>
        <v>0.03913300394938972</v>
      </c>
      <c r="W63" s="25">
        <f t="shared" si="47"/>
        <v>71.25890736342043</v>
      </c>
      <c r="X63" s="25"/>
      <c r="Y63" s="31">
        <v>55155.95</v>
      </c>
      <c r="Z63" s="13">
        <f t="shared" si="48"/>
        <v>2.398242232424824</v>
      </c>
      <c r="AA63" s="13">
        <f t="shared" si="49"/>
        <v>4367.058590657165</v>
      </c>
      <c r="AB63" s="13"/>
      <c r="AC63" s="47">
        <v>248653.8</v>
      </c>
      <c r="AD63" s="13">
        <f t="shared" si="50"/>
        <v>10.811744597145289</v>
      </c>
      <c r="AE63" s="4"/>
      <c r="AF63" s="47">
        <v>872016.47</v>
      </c>
      <c r="AG63" s="13">
        <f t="shared" si="51"/>
        <v>37.91624884938098</v>
      </c>
      <c r="AH63" s="13"/>
      <c r="AI63" s="47"/>
      <c r="AJ63" s="47">
        <v>1240773.65</v>
      </c>
      <c r="AK63" s="18">
        <f t="shared" si="52"/>
        <v>53.950222384165215</v>
      </c>
      <c r="AL63" s="58"/>
      <c r="AM63" s="47">
        <v>1368718</v>
      </c>
      <c r="AN63" s="13">
        <f t="shared" si="53"/>
        <v>59.51338544400089</v>
      </c>
      <c r="AO63" s="13"/>
      <c r="AP63" s="47">
        <v>1125182.48</v>
      </c>
      <c r="AQ63" s="13">
        <f t="shared" si="54"/>
        <v>48.92418937069347</v>
      </c>
      <c r="AR63" s="13"/>
      <c r="AS63" s="47"/>
      <c r="AT63" s="47">
        <v>1237653.69</v>
      </c>
      <c r="AU63" s="61">
        <f t="shared" si="55"/>
        <v>53.814563043051955</v>
      </c>
      <c r="AV63" s="61"/>
      <c r="AW63" s="47">
        <v>1402740.24</v>
      </c>
      <c r="AX63" s="13">
        <f t="shared" si="56"/>
        <v>60.99271039098654</v>
      </c>
      <c r="AY63" s="72"/>
      <c r="AZ63" s="47">
        <v>1568498.53</v>
      </c>
      <c r="BA63" s="13">
        <f t="shared" si="57"/>
        <v>68.20006574344663</v>
      </c>
      <c r="BB63" s="13"/>
      <c r="BC63" s="47">
        <v>1677171.05</v>
      </c>
      <c r="BD63" s="13">
        <f t="shared" si="58"/>
        <v>72.92526813716901</v>
      </c>
      <c r="BE63" s="47">
        <v>1833636.21</v>
      </c>
      <c r="BF63" s="13">
        <f t="shared" si="2"/>
        <v>79.72854783074888</v>
      </c>
      <c r="BG63" s="47">
        <v>2203301.92</v>
      </c>
      <c r="BH63" s="13">
        <f t="shared" si="3"/>
        <v>95.80202526339772</v>
      </c>
    </row>
    <row r="64" spans="1:60" ht="12.75">
      <c r="A64" s="8" t="s">
        <v>75</v>
      </c>
      <c r="B64" s="34">
        <v>5346274.29</v>
      </c>
      <c r="C64" s="31">
        <v>64</v>
      </c>
      <c r="D64" s="31"/>
      <c r="E64" s="23"/>
      <c r="F64" s="23"/>
      <c r="G64" s="31">
        <v>-869</v>
      </c>
      <c r="H64" s="24"/>
      <c r="I64" s="24"/>
      <c r="J64" s="31">
        <v>446</v>
      </c>
      <c r="K64" s="31">
        <v>-808</v>
      </c>
      <c r="L64" s="25">
        <f t="shared" si="59"/>
        <v>-0.01511332857559016</v>
      </c>
      <c r="M64" s="26"/>
      <c r="N64" s="31">
        <v>372</v>
      </c>
      <c r="O64" s="25">
        <f>N64/B64*100</f>
        <v>0.006958116621435074</v>
      </c>
      <c r="P64" s="25">
        <f t="shared" si="44"/>
        <v>83.40807174887892</v>
      </c>
      <c r="Q64" s="31">
        <v>441</v>
      </c>
      <c r="R64" s="25">
        <f t="shared" si="45"/>
        <v>0.008248735027023838</v>
      </c>
      <c r="S64" s="25">
        <f t="shared" si="46"/>
        <v>98.87892376681614</v>
      </c>
      <c r="T64" s="31">
        <v>-522</v>
      </c>
      <c r="U64" s="31">
        <v>413</v>
      </c>
      <c r="V64" s="25">
        <f t="shared" si="4"/>
        <v>0.007725005818958833</v>
      </c>
      <c r="W64" s="25">
        <f t="shared" si="47"/>
        <v>-79.11877394636015</v>
      </c>
      <c r="X64" s="25"/>
      <c r="Y64" s="31">
        <v>0</v>
      </c>
      <c r="Z64" s="13">
        <f t="shared" si="48"/>
        <v>0</v>
      </c>
      <c r="AA64" s="13">
        <f t="shared" si="49"/>
        <v>0</v>
      </c>
      <c r="AB64" s="13"/>
      <c r="AC64" s="47"/>
      <c r="AD64" s="13">
        <f t="shared" si="50"/>
        <v>0</v>
      </c>
      <c r="AE64" s="4"/>
      <c r="AF64" s="47">
        <v>82732.08</v>
      </c>
      <c r="AG64" s="13">
        <f t="shared" si="51"/>
        <v>1.5474716692846673</v>
      </c>
      <c r="AH64" s="13"/>
      <c r="AI64" s="47"/>
      <c r="AJ64" s="47">
        <v>133135.24</v>
      </c>
      <c r="AK64" s="18">
        <f t="shared" si="52"/>
        <v>2.4902433503837305</v>
      </c>
      <c r="AL64" s="58"/>
      <c r="AM64" s="47">
        <v>344690</v>
      </c>
      <c r="AN64" s="13">
        <f t="shared" si="53"/>
        <v>6.447293597425956</v>
      </c>
      <c r="AO64" s="13"/>
      <c r="AP64" s="47">
        <v>1521395.56</v>
      </c>
      <c r="AQ64" s="13">
        <f t="shared" si="54"/>
        <v>28.457117564014844</v>
      </c>
      <c r="AR64" s="13"/>
      <c r="AS64" s="47"/>
      <c r="AT64" s="47">
        <v>1597923.05</v>
      </c>
      <c r="AU64" s="61">
        <f t="shared" si="55"/>
        <v>29.88853476876137</v>
      </c>
      <c r="AV64" s="61"/>
      <c r="AW64" s="47">
        <v>1690674.29</v>
      </c>
      <c r="AX64" s="13">
        <f t="shared" si="56"/>
        <v>31.623410964198772</v>
      </c>
      <c r="AY64" s="72"/>
      <c r="AZ64" s="47">
        <v>1675591.29</v>
      </c>
      <c r="BA64" s="13">
        <f t="shared" si="57"/>
        <v>31.3412892625829</v>
      </c>
      <c r="BB64" s="13"/>
      <c r="BC64" s="47">
        <v>1743623.29</v>
      </c>
      <c r="BD64" s="13">
        <f t="shared" si="58"/>
        <v>32.61380160126427</v>
      </c>
      <c r="BE64" s="47">
        <v>1900092.29</v>
      </c>
      <c r="BF64" s="13">
        <f t="shared" si="2"/>
        <v>35.54049393900439</v>
      </c>
      <c r="BG64" s="47">
        <v>2877492.29</v>
      </c>
      <c r="BH64" s="13">
        <f t="shared" si="3"/>
        <v>53.82238422338783</v>
      </c>
    </row>
    <row r="65" spans="1:60" ht="25.5">
      <c r="A65" s="8" t="s">
        <v>51</v>
      </c>
      <c r="B65" s="34">
        <v>629319</v>
      </c>
      <c r="C65" s="31">
        <v>69</v>
      </c>
      <c r="D65" s="31"/>
      <c r="E65" s="23">
        <f>ROUND(D65/B65*100,1)</f>
        <v>0</v>
      </c>
      <c r="F65" s="23">
        <f>ROUND(D65/C65*100,1)</f>
        <v>0</v>
      </c>
      <c r="G65" s="31">
        <v>26</v>
      </c>
      <c r="H65" s="24">
        <f>G65/B65*100</f>
        <v>0.004131450027728386</v>
      </c>
      <c r="I65" s="24">
        <f>G65/C65*100</f>
        <v>37.68115942028986</v>
      </c>
      <c r="J65" s="31">
        <v>182</v>
      </c>
      <c r="K65" s="44">
        <v>62</v>
      </c>
      <c r="L65" s="25">
        <f t="shared" si="59"/>
        <v>0.009851919296890766</v>
      </c>
      <c r="M65" s="45"/>
      <c r="N65" s="31">
        <v>114</v>
      </c>
      <c r="O65" s="25">
        <f>N65/B65*100</f>
        <v>0.018114819352347537</v>
      </c>
      <c r="P65" s="25">
        <f t="shared" si="44"/>
        <v>62.637362637362635</v>
      </c>
      <c r="Q65" s="31">
        <v>141</v>
      </c>
      <c r="R65" s="25">
        <f t="shared" si="45"/>
        <v>0.02240517130421932</v>
      </c>
      <c r="S65" s="25">
        <f t="shared" si="46"/>
        <v>77.47252747252747</v>
      </c>
      <c r="T65" s="31">
        <v>405</v>
      </c>
      <c r="U65" s="31">
        <v>219</v>
      </c>
      <c r="V65" s="25">
        <f t="shared" si="4"/>
        <v>0.03479952138740448</v>
      </c>
      <c r="W65" s="25">
        <f t="shared" si="47"/>
        <v>54.074074074074076</v>
      </c>
      <c r="X65" s="25"/>
      <c r="Y65" s="31">
        <v>12512</v>
      </c>
      <c r="Z65" s="13">
        <f t="shared" si="48"/>
        <v>1.988180874882214</v>
      </c>
      <c r="AA65" s="13">
        <f t="shared" si="49"/>
        <v>3089.382716049383</v>
      </c>
      <c r="AB65" s="13"/>
      <c r="AC65" s="47">
        <v>58218.06</v>
      </c>
      <c r="AD65" s="13">
        <f t="shared" si="50"/>
        <v>9.250961753895877</v>
      </c>
      <c r="AE65" s="4"/>
      <c r="AF65" s="47">
        <v>102930.95</v>
      </c>
      <c r="AG65" s="13">
        <f t="shared" si="51"/>
        <v>16.355926008908042</v>
      </c>
      <c r="AH65" s="13"/>
      <c r="AI65" s="47"/>
      <c r="AJ65" s="47">
        <v>161083.05</v>
      </c>
      <c r="AK65" s="18">
        <f t="shared" si="52"/>
        <v>25.596406591887423</v>
      </c>
      <c r="AL65" s="58"/>
      <c r="AM65" s="47">
        <v>195024</v>
      </c>
      <c r="AN65" s="13">
        <f t="shared" si="53"/>
        <v>30.989688854142333</v>
      </c>
      <c r="AO65" s="13"/>
      <c r="AP65" s="47">
        <v>248126.04</v>
      </c>
      <c r="AQ65" s="13">
        <f t="shared" si="54"/>
        <v>39.4277051860821</v>
      </c>
      <c r="AR65" s="13"/>
      <c r="AS65" s="47"/>
      <c r="AT65" s="47">
        <v>366676.64</v>
      </c>
      <c r="AU65" s="61">
        <f t="shared" si="55"/>
        <v>58.265623634436594</v>
      </c>
      <c r="AV65" s="61"/>
      <c r="AW65" s="47">
        <v>369081.39</v>
      </c>
      <c r="AX65" s="13">
        <f t="shared" si="56"/>
        <v>58.647743036520424</v>
      </c>
      <c r="AY65" s="72"/>
      <c r="AZ65" s="47">
        <v>427789.69</v>
      </c>
      <c r="BA65" s="13">
        <f t="shared" si="57"/>
        <v>67.97660486970837</v>
      </c>
      <c r="BB65" s="13"/>
      <c r="BC65" s="47">
        <v>455667.19</v>
      </c>
      <c r="BD65" s="13">
        <f t="shared" si="58"/>
        <v>72.40639326001599</v>
      </c>
      <c r="BE65" s="47">
        <v>533993.2</v>
      </c>
      <c r="BF65" s="13">
        <f t="shared" si="2"/>
        <v>84.85254695949112</v>
      </c>
      <c r="BG65" s="47">
        <v>627956.07</v>
      </c>
      <c r="BH65" s="13">
        <f t="shared" si="3"/>
        <v>99.78342780052722</v>
      </c>
    </row>
    <row r="66" spans="1:60" ht="12.75">
      <c r="A66" s="8" t="s">
        <v>52</v>
      </c>
      <c r="B66" s="34">
        <v>12000</v>
      </c>
      <c r="C66" s="31"/>
      <c r="D66" s="31"/>
      <c r="E66" s="23">
        <f>ROUND(D66/B66*100,1)</f>
        <v>0</v>
      </c>
      <c r="F66" s="23"/>
      <c r="G66" s="31"/>
      <c r="H66" s="24">
        <f>G66/B66*100</f>
        <v>0</v>
      </c>
      <c r="I66" s="24"/>
      <c r="J66" s="31"/>
      <c r="K66" s="31"/>
      <c r="L66" s="25">
        <f t="shared" si="59"/>
        <v>0</v>
      </c>
      <c r="M66" s="26"/>
      <c r="N66" s="31"/>
      <c r="O66" s="25">
        <f>N66/B66*100</f>
        <v>0</v>
      </c>
      <c r="P66" s="25"/>
      <c r="Q66" s="31"/>
      <c r="R66" s="25"/>
      <c r="S66" s="25"/>
      <c r="T66" s="31">
        <v>460</v>
      </c>
      <c r="U66" s="31"/>
      <c r="V66" s="25">
        <f t="shared" si="4"/>
        <v>0</v>
      </c>
      <c r="W66" s="25">
        <f t="shared" si="47"/>
        <v>0</v>
      </c>
      <c r="X66" s="25"/>
      <c r="Y66" s="31">
        <v>0</v>
      </c>
      <c r="Z66" s="13">
        <f t="shared" si="48"/>
        <v>0</v>
      </c>
      <c r="AA66" s="13">
        <f t="shared" si="49"/>
        <v>0</v>
      </c>
      <c r="AB66" s="13"/>
      <c r="AC66" s="47"/>
      <c r="AD66" s="13">
        <f t="shared" si="50"/>
        <v>0</v>
      </c>
      <c r="AE66" s="4"/>
      <c r="AF66" s="47"/>
      <c r="AG66" s="13">
        <f t="shared" si="51"/>
        <v>0</v>
      </c>
      <c r="AH66" s="13"/>
      <c r="AI66" s="47"/>
      <c r="AJ66" s="47"/>
      <c r="AK66" s="18">
        <f t="shared" si="52"/>
        <v>0</v>
      </c>
      <c r="AL66" s="58"/>
      <c r="AM66" s="47"/>
      <c r="AN66" s="13">
        <f t="shared" si="53"/>
        <v>0</v>
      </c>
      <c r="AO66" s="13"/>
      <c r="AP66" s="47"/>
      <c r="AQ66" s="13">
        <f t="shared" si="54"/>
        <v>0</v>
      </c>
      <c r="AR66" s="13"/>
      <c r="AS66" s="47"/>
      <c r="AT66" s="47"/>
      <c r="AU66" s="61">
        <f t="shared" si="55"/>
        <v>0</v>
      </c>
      <c r="AV66" s="61"/>
      <c r="AW66" s="47"/>
      <c r="AX66" s="13">
        <f t="shared" si="56"/>
        <v>0</v>
      </c>
      <c r="AY66" s="72"/>
      <c r="AZ66" s="47"/>
      <c r="BA66" s="13">
        <f t="shared" si="57"/>
        <v>0</v>
      </c>
      <c r="BB66" s="13"/>
      <c r="BC66" s="47"/>
      <c r="BD66" s="13">
        <f t="shared" si="58"/>
        <v>0</v>
      </c>
      <c r="BE66" s="47"/>
      <c r="BF66" s="13">
        <f t="shared" si="2"/>
        <v>0</v>
      </c>
      <c r="BG66" s="47"/>
      <c r="BH66" s="13">
        <f t="shared" si="3"/>
        <v>0</v>
      </c>
    </row>
    <row r="67" spans="1:60" ht="12.75">
      <c r="A67" s="8" t="s">
        <v>80</v>
      </c>
      <c r="B67" s="34">
        <v>92676.29</v>
      </c>
      <c r="C67" s="31">
        <v>16</v>
      </c>
      <c r="D67" s="31">
        <v>10</v>
      </c>
      <c r="E67" s="23">
        <f>ROUND(D67/B67*100,1)</f>
        <v>0</v>
      </c>
      <c r="F67" s="23">
        <f>ROUND(D67/C67*100,1)</f>
        <v>62.5</v>
      </c>
      <c r="G67" s="31">
        <v>16</v>
      </c>
      <c r="H67" s="24">
        <f>G67/B67*100</f>
        <v>0.017264394161656666</v>
      </c>
      <c r="I67" s="24">
        <f>G67/C67*100</f>
        <v>100</v>
      </c>
      <c r="J67" s="31">
        <v>50</v>
      </c>
      <c r="K67" s="31">
        <v>23</v>
      </c>
      <c r="L67" s="25">
        <f t="shared" si="59"/>
        <v>0.02481756660738146</v>
      </c>
      <c r="M67" s="26"/>
      <c r="N67" s="31">
        <v>23</v>
      </c>
      <c r="O67" s="25">
        <f>N67/B67*100</f>
        <v>0.02481756660738146</v>
      </c>
      <c r="P67" s="25">
        <f t="shared" si="44"/>
        <v>46</v>
      </c>
      <c r="Q67" s="31">
        <v>23</v>
      </c>
      <c r="R67" s="25">
        <f t="shared" si="45"/>
        <v>0.02481756660738146</v>
      </c>
      <c r="S67" s="25">
        <f t="shared" si="46"/>
        <v>46</v>
      </c>
      <c r="T67" s="31">
        <v>50</v>
      </c>
      <c r="U67" s="31">
        <v>23</v>
      </c>
      <c r="V67" s="25">
        <f t="shared" si="4"/>
        <v>0.02481756660738146</v>
      </c>
      <c r="W67" s="25">
        <f t="shared" si="47"/>
        <v>46</v>
      </c>
      <c r="X67" s="25"/>
      <c r="Y67" s="31">
        <v>0</v>
      </c>
      <c r="Z67" s="13">
        <f t="shared" si="48"/>
        <v>0</v>
      </c>
      <c r="AA67" s="13">
        <f t="shared" si="49"/>
        <v>0</v>
      </c>
      <c r="AB67" s="13"/>
      <c r="AC67" s="47"/>
      <c r="AD67" s="13">
        <f t="shared" si="50"/>
        <v>0</v>
      </c>
      <c r="AE67" s="4"/>
      <c r="AF67" s="47"/>
      <c r="AG67" s="13">
        <f t="shared" si="51"/>
        <v>0</v>
      </c>
      <c r="AH67" s="13"/>
      <c r="AI67" s="47"/>
      <c r="AJ67" s="47"/>
      <c r="AK67" s="18">
        <f t="shared" si="52"/>
        <v>0</v>
      </c>
      <c r="AL67" s="58"/>
      <c r="AM67" s="47"/>
      <c r="AN67" s="13">
        <f t="shared" si="53"/>
        <v>0</v>
      </c>
      <c r="AO67" s="13"/>
      <c r="AP67" s="47"/>
      <c r="AQ67" s="13">
        <f t="shared" si="54"/>
        <v>0</v>
      </c>
      <c r="AR67" s="13"/>
      <c r="AS67" s="47"/>
      <c r="AT67" s="47"/>
      <c r="AU67" s="61">
        <f t="shared" si="55"/>
        <v>0</v>
      </c>
      <c r="AV67" s="61"/>
      <c r="AW67" s="47"/>
      <c r="AX67" s="13">
        <f t="shared" si="56"/>
        <v>0</v>
      </c>
      <c r="AY67" s="72"/>
      <c r="AZ67" s="47"/>
      <c r="BA67" s="13">
        <f t="shared" si="57"/>
        <v>0</v>
      </c>
      <c r="BB67" s="13"/>
      <c r="BC67" s="47"/>
      <c r="BD67" s="13">
        <f t="shared" si="58"/>
        <v>0</v>
      </c>
      <c r="BE67" s="47"/>
      <c r="BF67" s="13">
        <f t="shared" si="2"/>
        <v>0</v>
      </c>
      <c r="BG67" s="47"/>
      <c r="BH67" s="13">
        <f t="shared" si="3"/>
        <v>0</v>
      </c>
    </row>
    <row r="68" spans="1:60" ht="12.75">
      <c r="A68" s="8" t="s">
        <v>53</v>
      </c>
      <c r="B68" s="34"/>
      <c r="C68" s="31"/>
      <c r="D68" s="31"/>
      <c r="E68" s="23"/>
      <c r="F68" s="23"/>
      <c r="G68" s="31"/>
      <c r="H68" s="24"/>
      <c r="I68" s="24"/>
      <c r="J68" s="31"/>
      <c r="K68" s="31"/>
      <c r="L68" s="25"/>
      <c r="M68" s="26"/>
      <c r="N68" s="31"/>
      <c r="O68" s="25"/>
      <c r="P68" s="25"/>
      <c r="Q68" s="31"/>
      <c r="R68" s="25"/>
      <c r="S68" s="25"/>
      <c r="T68" s="31"/>
      <c r="U68" s="31"/>
      <c r="V68" s="25"/>
      <c r="W68" s="25"/>
      <c r="X68" s="25"/>
      <c r="Y68" s="31"/>
      <c r="Z68" s="13"/>
      <c r="AA68" s="13"/>
      <c r="AB68" s="13"/>
      <c r="AC68" s="47"/>
      <c r="AD68" s="13"/>
      <c r="AE68" s="4"/>
      <c r="AF68" s="47"/>
      <c r="AG68" s="13"/>
      <c r="AH68" s="13"/>
      <c r="AI68" s="47"/>
      <c r="AJ68" s="47"/>
      <c r="AK68" s="18"/>
      <c r="AL68" s="58"/>
      <c r="AM68" s="47"/>
      <c r="AN68" s="13"/>
      <c r="AO68" s="13"/>
      <c r="AP68" s="47"/>
      <c r="AQ68" s="13"/>
      <c r="AR68" s="13"/>
      <c r="AS68" s="47"/>
      <c r="AT68" s="47"/>
      <c r="AU68" s="61"/>
      <c r="AV68" s="61"/>
      <c r="AW68" s="47"/>
      <c r="AX68" s="13"/>
      <c r="AY68" s="72"/>
      <c r="AZ68" s="47"/>
      <c r="BA68" s="13"/>
      <c r="BB68" s="13"/>
      <c r="BC68" s="47"/>
      <c r="BD68" s="13"/>
      <c r="BE68" s="47"/>
      <c r="BF68" s="13"/>
      <c r="BG68" s="47"/>
      <c r="BH68" s="13"/>
    </row>
    <row r="69" spans="1:60" ht="12.75">
      <c r="A69" s="8" t="s">
        <v>54</v>
      </c>
      <c r="B69" s="34"/>
      <c r="C69" s="31"/>
      <c r="D69" s="31"/>
      <c r="E69" s="23"/>
      <c r="F69" s="23"/>
      <c r="G69" s="31"/>
      <c r="H69" s="24"/>
      <c r="I69" s="24"/>
      <c r="J69" s="31"/>
      <c r="K69" s="31"/>
      <c r="L69" s="25"/>
      <c r="M69" s="26"/>
      <c r="N69" s="31"/>
      <c r="O69" s="25"/>
      <c r="P69" s="25"/>
      <c r="Q69" s="31"/>
      <c r="R69" s="25"/>
      <c r="S69" s="25"/>
      <c r="T69" s="31"/>
      <c r="U69" s="31"/>
      <c r="V69" s="25"/>
      <c r="W69" s="25"/>
      <c r="X69" s="25"/>
      <c r="Y69" s="31"/>
      <c r="Z69" s="13"/>
      <c r="AA69" s="13"/>
      <c r="AB69" s="13"/>
      <c r="AC69" s="47"/>
      <c r="AD69" s="13"/>
      <c r="AE69" s="4"/>
      <c r="AF69" s="47"/>
      <c r="AG69" s="13"/>
      <c r="AH69" s="13"/>
      <c r="AI69" s="47"/>
      <c r="AJ69" s="47"/>
      <c r="AK69" s="18"/>
      <c r="AL69" s="58"/>
      <c r="AM69" s="47"/>
      <c r="AN69" s="13"/>
      <c r="AO69" s="13"/>
      <c r="AP69" s="47"/>
      <c r="AQ69" s="13"/>
      <c r="AR69" s="13"/>
      <c r="AS69" s="47"/>
      <c r="AT69" s="47"/>
      <c r="AU69" s="61"/>
      <c r="AV69" s="61"/>
      <c r="AW69" s="47"/>
      <c r="AX69" s="13"/>
      <c r="AY69" s="72"/>
      <c r="AZ69" s="47"/>
      <c r="BA69" s="13"/>
      <c r="BB69" s="13"/>
      <c r="BC69" s="47"/>
      <c r="BD69" s="13"/>
      <c r="BE69" s="47"/>
      <c r="BF69" s="13"/>
      <c r="BG69" s="47"/>
      <c r="BH69" s="13"/>
    </row>
    <row r="70" spans="1:60" ht="12.75">
      <c r="A70" s="8" t="s">
        <v>55</v>
      </c>
      <c r="B70" s="34"/>
      <c r="C70" s="31"/>
      <c r="D70" s="31"/>
      <c r="E70" s="23"/>
      <c r="F70" s="23"/>
      <c r="G70" s="31"/>
      <c r="H70" s="24"/>
      <c r="I70" s="24"/>
      <c r="J70" s="31"/>
      <c r="K70" s="31"/>
      <c r="L70" s="25"/>
      <c r="M70" s="26"/>
      <c r="N70" s="31"/>
      <c r="O70" s="25"/>
      <c r="P70" s="25"/>
      <c r="Q70" s="31"/>
      <c r="R70" s="25"/>
      <c r="S70" s="25"/>
      <c r="T70" s="31"/>
      <c r="U70" s="31"/>
      <c r="V70" s="25"/>
      <c r="W70" s="25"/>
      <c r="X70" s="25"/>
      <c r="Y70" s="31"/>
      <c r="Z70" s="13"/>
      <c r="AA70" s="13"/>
      <c r="AB70" s="13"/>
      <c r="AC70" s="47"/>
      <c r="AD70" s="13"/>
      <c r="AE70" s="4"/>
      <c r="AF70" s="47"/>
      <c r="AG70" s="13"/>
      <c r="AH70" s="13"/>
      <c r="AI70" s="47"/>
      <c r="AJ70" s="47"/>
      <c r="AK70" s="18"/>
      <c r="AL70" s="58"/>
      <c r="AM70" s="47"/>
      <c r="AN70" s="13"/>
      <c r="AO70" s="13"/>
      <c r="AP70" s="47"/>
      <c r="AQ70" s="13"/>
      <c r="AR70" s="13"/>
      <c r="AS70" s="47"/>
      <c r="AT70" s="47"/>
      <c r="AU70" s="61"/>
      <c r="AV70" s="61"/>
      <c r="AW70" s="47"/>
      <c r="AX70" s="13"/>
      <c r="AY70" s="72"/>
      <c r="AZ70" s="47"/>
      <c r="BA70" s="13"/>
      <c r="BB70" s="13"/>
      <c r="BC70" s="47"/>
      <c r="BD70" s="13"/>
      <c r="BE70" s="47"/>
      <c r="BF70" s="13"/>
      <c r="BG70" s="47"/>
      <c r="BH70" s="13"/>
    </row>
    <row r="71" spans="1:60" ht="13.5" customHeight="1">
      <c r="A71" s="8" t="s">
        <v>81</v>
      </c>
      <c r="B71" s="34">
        <v>1602</v>
      </c>
      <c r="C71" s="31">
        <v>50</v>
      </c>
      <c r="D71" s="31">
        <v>15</v>
      </c>
      <c r="E71" s="23">
        <f>ROUND(D71/B71*100,1)</f>
        <v>0.9</v>
      </c>
      <c r="F71" s="23">
        <f>ROUND(D71/C71*100,1)</f>
        <v>30</v>
      </c>
      <c r="G71" s="31">
        <v>15</v>
      </c>
      <c r="H71" s="24">
        <f>G71/B71*100</f>
        <v>0.9363295880149813</v>
      </c>
      <c r="I71" s="24">
        <f>G71/C71*100</f>
        <v>30</v>
      </c>
      <c r="J71" s="31">
        <v>30</v>
      </c>
      <c r="K71" s="31"/>
      <c r="L71" s="25">
        <f t="shared" si="59"/>
        <v>0</v>
      </c>
      <c r="M71" s="26"/>
      <c r="N71" s="31"/>
      <c r="O71" s="25"/>
      <c r="P71" s="25">
        <f t="shared" si="44"/>
        <v>0</v>
      </c>
      <c r="Q71" s="31"/>
      <c r="R71" s="25">
        <f t="shared" si="45"/>
        <v>0</v>
      </c>
      <c r="S71" s="25">
        <f t="shared" si="46"/>
        <v>0</v>
      </c>
      <c r="T71" s="31">
        <v>130</v>
      </c>
      <c r="U71" s="31">
        <v>6</v>
      </c>
      <c r="V71" s="25">
        <f aca="true" t="shared" si="60" ref="V71:V106">U71/B71*100</f>
        <v>0.37453183520599254</v>
      </c>
      <c r="W71" s="25">
        <f aca="true" t="shared" si="61" ref="W71:W106">U71/T71*100</f>
        <v>4.615384615384616</v>
      </c>
      <c r="X71" s="25"/>
      <c r="Y71" s="31">
        <v>1602</v>
      </c>
      <c r="Z71" s="13">
        <f>Y71/B71*100</f>
        <v>100</v>
      </c>
      <c r="AA71" s="13">
        <f aca="true" t="shared" si="62" ref="AA71:AA106">Y71/T71*100</f>
        <v>1232.3076923076924</v>
      </c>
      <c r="AB71" s="13"/>
      <c r="AC71" s="47"/>
      <c r="AD71" s="13">
        <f aca="true" t="shared" si="63" ref="AD71:AD113">AC71/B71*100</f>
        <v>0</v>
      </c>
      <c r="AE71" s="4"/>
      <c r="AF71" s="47">
        <v>1602</v>
      </c>
      <c r="AG71" s="13">
        <f aca="true" t="shared" si="64" ref="AG71:AG113">AF71/B71*100</f>
        <v>100</v>
      </c>
      <c r="AH71" s="13"/>
      <c r="AI71" s="47"/>
      <c r="AJ71" s="47">
        <v>1602</v>
      </c>
      <c r="AK71" s="18">
        <f aca="true" t="shared" si="65" ref="AK71:AK113">AJ71/B71*100</f>
        <v>100</v>
      </c>
      <c r="AL71" s="58"/>
      <c r="AM71" s="47">
        <v>1602</v>
      </c>
      <c r="AN71" s="13">
        <f aca="true" t="shared" si="66" ref="AN71:AN113">AM71/B71*100</f>
        <v>100</v>
      </c>
      <c r="AO71" s="13"/>
      <c r="AP71" s="47">
        <v>1602</v>
      </c>
      <c r="AQ71" s="13">
        <f aca="true" t="shared" si="67" ref="AQ71:AQ113">AP71/B71*100</f>
        <v>100</v>
      </c>
      <c r="AR71" s="13"/>
      <c r="AS71" s="47"/>
      <c r="AT71" s="47">
        <v>1602</v>
      </c>
      <c r="AU71" s="61">
        <f aca="true" t="shared" si="68" ref="AU71:AU113">AT71/B71*100</f>
        <v>100</v>
      </c>
      <c r="AV71" s="61"/>
      <c r="AW71" s="47">
        <v>1602</v>
      </c>
      <c r="AX71" s="13">
        <f aca="true" t="shared" si="69" ref="AX71:AX113">AW71/B71*100</f>
        <v>100</v>
      </c>
      <c r="AY71" s="72"/>
      <c r="AZ71" s="47">
        <v>1602</v>
      </c>
      <c r="BA71" s="13">
        <f aca="true" t="shared" si="70" ref="BA71:BA113">AZ71/B71*100</f>
        <v>100</v>
      </c>
      <c r="BB71" s="13"/>
      <c r="BC71" s="47">
        <v>1602</v>
      </c>
      <c r="BD71" s="13">
        <f aca="true" t="shared" si="71" ref="BD71:BD105">BC71/B71*100</f>
        <v>100</v>
      </c>
      <c r="BE71" s="47">
        <v>1602</v>
      </c>
      <c r="BF71" s="13">
        <f aca="true" t="shared" si="72" ref="BF71:BF105">BE71/B71*100</f>
        <v>100</v>
      </c>
      <c r="BG71" s="47">
        <v>1602</v>
      </c>
      <c r="BH71" s="13">
        <f aca="true" t="shared" si="73" ref="BH71:BH116">BG71/B71*100</f>
        <v>100</v>
      </c>
    </row>
    <row r="72" spans="1:60" ht="12.75">
      <c r="A72" s="17" t="s">
        <v>137</v>
      </c>
      <c r="B72" s="73">
        <v>0</v>
      </c>
      <c r="C72" s="73">
        <v>176000</v>
      </c>
      <c r="D72" s="73">
        <v>176000</v>
      </c>
      <c r="E72" s="73">
        <v>176000</v>
      </c>
      <c r="F72" s="73">
        <v>176000</v>
      </c>
      <c r="G72" s="73">
        <v>176000</v>
      </c>
      <c r="H72" s="73">
        <v>176000</v>
      </c>
      <c r="I72" s="73">
        <v>176000</v>
      </c>
      <c r="J72" s="73">
        <v>176000</v>
      </c>
      <c r="K72" s="73">
        <v>176000</v>
      </c>
      <c r="L72" s="73">
        <v>176000</v>
      </c>
      <c r="M72" s="73">
        <v>176000</v>
      </c>
      <c r="N72" s="73">
        <v>176000</v>
      </c>
      <c r="O72" s="73">
        <v>176000</v>
      </c>
      <c r="P72" s="73">
        <v>176000</v>
      </c>
      <c r="Q72" s="73">
        <v>176000</v>
      </c>
      <c r="R72" s="73">
        <v>176000</v>
      </c>
      <c r="S72" s="73">
        <v>176000</v>
      </c>
      <c r="T72" s="73">
        <v>176000</v>
      </c>
      <c r="U72" s="73">
        <v>176000</v>
      </c>
      <c r="V72" s="73">
        <v>176000</v>
      </c>
      <c r="W72" s="73">
        <v>176000</v>
      </c>
      <c r="X72" s="73">
        <v>176000</v>
      </c>
      <c r="Y72" s="73">
        <v>176000</v>
      </c>
      <c r="Z72" s="73">
        <v>176000</v>
      </c>
      <c r="AA72" s="73">
        <v>176000</v>
      </c>
      <c r="AB72" s="73">
        <v>176000</v>
      </c>
      <c r="AC72" s="73">
        <v>176000</v>
      </c>
      <c r="AD72" s="73">
        <v>176000</v>
      </c>
      <c r="AE72" s="73">
        <v>176000</v>
      </c>
      <c r="AF72" s="73">
        <v>176000</v>
      </c>
      <c r="AG72" s="73">
        <v>176000</v>
      </c>
      <c r="AH72" s="73">
        <v>176000</v>
      </c>
      <c r="AI72" s="73">
        <v>176000</v>
      </c>
      <c r="AJ72" s="73">
        <v>176000</v>
      </c>
      <c r="AK72" s="73">
        <v>176000</v>
      </c>
      <c r="AL72" s="73">
        <v>176000</v>
      </c>
      <c r="AM72" s="73">
        <v>176000</v>
      </c>
      <c r="AN72" s="73">
        <v>176000</v>
      </c>
      <c r="AO72" s="73">
        <v>176000</v>
      </c>
      <c r="AP72" s="73">
        <v>176000</v>
      </c>
      <c r="AQ72" s="73">
        <v>176000</v>
      </c>
      <c r="AR72" s="73">
        <v>176000</v>
      </c>
      <c r="AS72" s="73"/>
      <c r="AT72" s="73">
        <v>0</v>
      </c>
      <c r="AU72" s="61" t="e">
        <f t="shared" si="68"/>
        <v>#DIV/0!</v>
      </c>
      <c r="AV72" s="61"/>
      <c r="AW72" s="75"/>
      <c r="AX72" s="13" t="e">
        <f t="shared" si="69"/>
        <v>#DIV/0!</v>
      </c>
      <c r="AY72" s="72"/>
      <c r="AZ72" s="47"/>
      <c r="BA72" s="13" t="e">
        <f t="shared" si="70"/>
        <v>#DIV/0!</v>
      </c>
      <c r="BB72" s="13"/>
      <c r="BC72" s="47"/>
      <c r="BD72" s="13" t="e">
        <f t="shared" si="71"/>
        <v>#DIV/0!</v>
      </c>
      <c r="BE72" s="47"/>
      <c r="BF72" s="13"/>
      <c r="BG72" s="47"/>
      <c r="BH72" s="13"/>
    </row>
    <row r="73" spans="1:60" ht="12.75">
      <c r="A73" s="17" t="s">
        <v>82</v>
      </c>
      <c r="B73" s="28">
        <f>B74+B75+B76</f>
        <v>630000</v>
      </c>
      <c r="C73" s="28">
        <f aca="true" t="shared" si="74" ref="C73:BG73">C74+C75+C76</f>
        <v>0</v>
      </c>
      <c r="D73" s="28">
        <f t="shared" si="74"/>
        <v>0</v>
      </c>
      <c r="E73" s="28">
        <f t="shared" si="74"/>
        <v>0</v>
      </c>
      <c r="F73" s="28">
        <f t="shared" si="74"/>
        <v>0</v>
      </c>
      <c r="G73" s="28">
        <f t="shared" si="74"/>
        <v>0</v>
      </c>
      <c r="H73" s="28">
        <f t="shared" si="74"/>
        <v>0</v>
      </c>
      <c r="I73" s="28">
        <f t="shared" si="74"/>
        <v>0</v>
      </c>
      <c r="J73" s="28">
        <f t="shared" si="74"/>
        <v>38</v>
      </c>
      <c r="K73" s="28">
        <f t="shared" si="74"/>
        <v>16</v>
      </c>
      <c r="L73" s="28">
        <f t="shared" si="74"/>
        <v>0.021333333333333333</v>
      </c>
      <c r="M73" s="28">
        <f t="shared" si="74"/>
        <v>0</v>
      </c>
      <c r="N73" s="28">
        <f t="shared" si="74"/>
        <v>16</v>
      </c>
      <c r="O73" s="28">
        <f t="shared" si="74"/>
        <v>0.021333333333333333</v>
      </c>
      <c r="P73" s="28">
        <f t="shared" si="74"/>
        <v>100</v>
      </c>
      <c r="Q73" s="28">
        <f t="shared" si="74"/>
        <v>16</v>
      </c>
      <c r="R73" s="28">
        <f t="shared" si="74"/>
        <v>0.021333333333333333</v>
      </c>
      <c r="S73" s="28">
        <f t="shared" si="74"/>
        <v>100</v>
      </c>
      <c r="T73" s="28">
        <f t="shared" si="74"/>
        <v>55</v>
      </c>
      <c r="U73" s="28">
        <f t="shared" si="74"/>
        <v>16</v>
      </c>
      <c r="V73" s="28">
        <f t="shared" si="74"/>
        <v>0.021333333333333333</v>
      </c>
      <c r="W73" s="28">
        <f t="shared" si="74"/>
        <v>72.72727272727273</v>
      </c>
      <c r="X73" s="28">
        <f t="shared" si="74"/>
        <v>0</v>
      </c>
      <c r="Y73" s="28">
        <f t="shared" si="74"/>
        <v>0</v>
      </c>
      <c r="Z73" s="28">
        <f t="shared" si="74"/>
        <v>0</v>
      </c>
      <c r="AA73" s="28">
        <f t="shared" si="74"/>
        <v>0</v>
      </c>
      <c r="AB73" s="28">
        <f t="shared" si="74"/>
        <v>0</v>
      </c>
      <c r="AC73" s="28">
        <f t="shared" si="74"/>
        <v>0</v>
      </c>
      <c r="AD73" s="28">
        <f t="shared" si="74"/>
        <v>0</v>
      </c>
      <c r="AE73" s="28">
        <f t="shared" si="74"/>
        <v>0</v>
      </c>
      <c r="AF73" s="28">
        <f t="shared" si="74"/>
        <v>0</v>
      </c>
      <c r="AG73" s="28">
        <f t="shared" si="74"/>
        <v>0</v>
      </c>
      <c r="AH73" s="28">
        <f t="shared" si="74"/>
        <v>0</v>
      </c>
      <c r="AI73" s="28">
        <f t="shared" si="74"/>
        <v>0</v>
      </c>
      <c r="AJ73" s="28">
        <f t="shared" si="74"/>
        <v>0</v>
      </c>
      <c r="AK73" s="28">
        <f t="shared" si="74"/>
        <v>0</v>
      </c>
      <c r="AL73" s="28">
        <f t="shared" si="74"/>
        <v>0</v>
      </c>
      <c r="AM73" s="28">
        <f t="shared" si="74"/>
        <v>0</v>
      </c>
      <c r="AN73" s="28">
        <f t="shared" si="74"/>
        <v>0</v>
      </c>
      <c r="AO73" s="28">
        <f t="shared" si="74"/>
        <v>0</v>
      </c>
      <c r="AP73" s="28">
        <f t="shared" si="74"/>
        <v>192502.77</v>
      </c>
      <c r="AQ73" s="28">
        <f t="shared" si="74"/>
        <v>35.00050363636363</v>
      </c>
      <c r="AR73" s="28">
        <f t="shared" si="74"/>
        <v>0</v>
      </c>
      <c r="AS73" s="28">
        <f t="shared" si="74"/>
        <v>0</v>
      </c>
      <c r="AT73" s="28">
        <f t="shared" si="74"/>
        <v>199714.77</v>
      </c>
      <c r="AU73" s="28">
        <f t="shared" si="74"/>
        <v>36.31177636363636</v>
      </c>
      <c r="AV73" s="28">
        <f t="shared" si="74"/>
        <v>0</v>
      </c>
      <c r="AW73" s="28">
        <f t="shared" si="74"/>
        <v>238884.74</v>
      </c>
      <c r="AX73" s="28">
        <f t="shared" si="74"/>
        <v>43.433589090909095</v>
      </c>
      <c r="AY73" s="28">
        <f t="shared" si="74"/>
        <v>0</v>
      </c>
      <c r="AZ73" s="28">
        <f t="shared" si="74"/>
        <v>393638.57</v>
      </c>
      <c r="BA73" s="28">
        <f t="shared" si="74"/>
        <v>91.35828545454544</v>
      </c>
      <c r="BB73" s="28">
        <f t="shared" si="74"/>
        <v>0</v>
      </c>
      <c r="BC73" s="28">
        <f t="shared" si="74"/>
        <v>409861.57</v>
      </c>
      <c r="BD73" s="28">
        <f t="shared" si="74"/>
        <v>94.30792181818182</v>
      </c>
      <c r="BE73" s="28">
        <f t="shared" si="74"/>
        <v>457954.07</v>
      </c>
      <c r="BF73" s="28">
        <f t="shared" si="74"/>
        <v>103.05201272727271</v>
      </c>
      <c r="BG73" s="28">
        <f t="shared" si="74"/>
        <v>574269</v>
      </c>
      <c r="BH73" s="13">
        <f t="shared" si="73"/>
        <v>91.15380952380953</v>
      </c>
    </row>
    <row r="74" spans="1:60" ht="12.75">
      <c r="A74" s="8" t="s">
        <v>83</v>
      </c>
      <c r="B74" s="34">
        <v>75000</v>
      </c>
      <c r="C74" s="31"/>
      <c r="D74" s="31"/>
      <c r="E74" s="23"/>
      <c r="F74" s="23"/>
      <c r="G74" s="31"/>
      <c r="H74" s="24"/>
      <c r="I74" s="24"/>
      <c r="J74" s="31">
        <v>16</v>
      </c>
      <c r="K74" s="31">
        <v>16</v>
      </c>
      <c r="L74" s="25">
        <f t="shared" si="59"/>
        <v>0.021333333333333333</v>
      </c>
      <c r="M74" s="26"/>
      <c r="N74" s="31">
        <v>16</v>
      </c>
      <c r="O74" s="25">
        <f aca="true" t="shared" si="75" ref="O74:O106">N74/B74*100</f>
        <v>0.021333333333333333</v>
      </c>
      <c r="P74" s="25">
        <f t="shared" si="44"/>
        <v>100</v>
      </c>
      <c r="Q74" s="31">
        <v>16</v>
      </c>
      <c r="R74" s="25">
        <f t="shared" si="45"/>
        <v>0.021333333333333333</v>
      </c>
      <c r="S74" s="25">
        <f t="shared" si="46"/>
        <v>100</v>
      </c>
      <c r="T74" s="31">
        <v>22</v>
      </c>
      <c r="U74" s="31">
        <v>16</v>
      </c>
      <c r="V74" s="25">
        <f t="shared" si="60"/>
        <v>0.021333333333333333</v>
      </c>
      <c r="W74" s="25">
        <f t="shared" si="61"/>
        <v>72.72727272727273</v>
      </c>
      <c r="X74" s="25"/>
      <c r="Y74" s="31">
        <v>0</v>
      </c>
      <c r="Z74" s="13">
        <f>Y74/B74*100</f>
        <v>0</v>
      </c>
      <c r="AA74" s="13">
        <f t="shared" si="62"/>
        <v>0</v>
      </c>
      <c r="AB74" s="13"/>
      <c r="AC74" s="47"/>
      <c r="AD74" s="13">
        <f t="shared" si="63"/>
        <v>0</v>
      </c>
      <c r="AE74" s="4"/>
      <c r="AF74" s="47"/>
      <c r="AG74" s="13">
        <f t="shared" si="64"/>
        <v>0</v>
      </c>
      <c r="AH74" s="13"/>
      <c r="AI74" s="47"/>
      <c r="AJ74" s="47"/>
      <c r="AK74" s="18">
        <f t="shared" si="65"/>
        <v>0</v>
      </c>
      <c r="AL74" s="58"/>
      <c r="AM74" s="47"/>
      <c r="AN74" s="13">
        <f t="shared" si="66"/>
        <v>0</v>
      </c>
      <c r="AO74" s="13"/>
      <c r="AP74" s="47"/>
      <c r="AQ74" s="13">
        <f t="shared" si="67"/>
        <v>0</v>
      </c>
      <c r="AR74" s="13"/>
      <c r="AS74" s="47"/>
      <c r="AT74" s="47"/>
      <c r="AU74" s="61">
        <f t="shared" si="68"/>
        <v>0</v>
      </c>
      <c r="AV74" s="61"/>
      <c r="AW74" s="47"/>
      <c r="AX74" s="13">
        <f t="shared" si="69"/>
        <v>0</v>
      </c>
      <c r="AY74" s="72"/>
      <c r="AZ74" s="47">
        <v>17184</v>
      </c>
      <c r="BA74" s="13">
        <f t="shared" si="70"/>
        <v>22.912</v>
      </c>
      <c r="BB74" s="13"/>
      <c r="BC74" s="47">
        <v>17184</v>
      </c>
      <c r="BD74" s="13">
        <f t="shared" si="71"/>
        <v>22.912</v>
      </c>
      <c r="BE74" s="47">
        <v>17184</v>
      </c>
      <c r="BF74" s="13">
        <f t="shared" si="72"/>
        <v>22.912</v>
      </c>
      <c r="BG74" s="47">
        <v>24269</v>
      </c>
      <c r="BH74" s="13">
        <f t="shared" si="73"/>
        <v>32.35866666666667</v>
      </c>
    </row>
    <row r="75" spans="1:60" ht="12.75">
      <c r="A75" s="8" t="s">
        <v>84</v>
      </c>
      <c r="B75" s="34">
        <v>5000</v>
      </c>
      <c r="C75" s="31"/>
      <c r="D75" s="31"/>
      <c r="E75" s="23"/>
      <c r="F75" s="23"/>
      <c r="G75" s="31"/>
      <c r="H75" s="24"/>
      <c r="I75" s="24"/>
      <c r="J75" s="31">
        <v>22</v>
      </c>
      <c r="K75" s="31"/>
      <c r="L75" s="25">
        <f t="shared" si="59"/>
        <v>0</v>
      </c>
      <c r="M75" s="26"/>
      <c r="N75" s="31"/>
      <c r="O75" s="25">
        <f t="shared" si="75"/>
        <v>0</v>
      </c>
      <c r="P75" s="25">
        <f t="shared" si="44"/>
        <v>0</v>
      </c>
      <c r="Q75" s="31"/>
      <c r="R75" s="25">
        <f t="shared" si="45"/>
        <v>0</v>
      </c>
      <c r="S75" s="25">
        <f t="shared" si="46"/>
        <v>0</v>
      </c>
      <c r="T75" s="31">
        <v>33</v>
      </c>
      <c r="U75" s="31"/>
      <c r="V75" s="25">
        <f t="shared" si="60"/>
        <v>0</v>
      </c>
      <c r="W75" s="25">
        <f t="shared" si="61"/>
        <v>0</v>
      </c>
      <c r="X75" s="25"/>
      <c r="Y75" s="31">
        <v>0</v>
      </c>
      <c r="Z75" s="13">
        <f>Y75/B75*100</f>
        <v>0</v>
      </c>
      <c r="AA75" s="13">
        <f t="shared" si="62"/>
        <v>0</v>
      </c>
      <c r="AB75" s="13"/>
      <c r="AC75" s="47"/>
      <c r="AD75" s="13">
        <f t="shared" si="63"/>
        <v>0</v>
      </c>
      <c r="AE75" s="4"/>
      <c r="AF75" s="47"/>
      <c r="AG75" s="13">
        <f t="shared" si="64"/>
        <v>0</v>
      </c>
      <c r="AH75" s="13"/>
      <c r="AI75" s="47"/>
      <c r="AJ75" s="47"/>
      <c r="AK75" s="18">
        <f t="shared" si="65"/>
        <v>0</v>
      </c>
      <c r="AL75" s="58"/>
      <c r="AM75" s="47"/>
      <c r="AN75" s="13">
        <f t="shared" si="66"/>
        <v>0</v>
      </c>
      <c r="AO75" s="13"/>
      <c r="AP75" s="47"/>
      <c r="AQ75" s="13">
        <f t="shared" si="67"/>
        <v>0</v>
      </c>
      <c r="AR75" s="13"/>
      <c r="AS75" s="47"/>
      <c r="AT75" s="47"/>
      <c r="AU75" s="61">
        <f t="shared" si="68"/>
        <v>0</v>
      </c>
      <c r="AV75" s="61"/>
      <c r="AW75" s="47"/>
      <c r="AX75" s="13">
        <f t="shared" si="69"/>
        <v>0</v>
      </c>
      <c r="AY75" s="72"/>
      <c r="AZ75" s="47"/>
      <c r="BA75" s="13">
        <f t="shared" si="70"/>
        <v>0</v>
      </c>
      <c r="BB75" s="13"/>
      <c r="BC75" s="47"/>
      <c r="BD75" s="13">
        <f t="shared" si="71"/>
        <v>0</v>
      </c>
      <c r="BE75" s="47"/>
      <c r="BF75" s="13">
        <f t="shared" si="72"/>
        <v>0</v>
      </c>
      <c r="BG75" s="47"/>
      <c r="BH75" s="13">
        <f t="shared" si="73"/>
        <v>0</v>
      </c>
    </row>
    <row r="76" spans="1:60" ht="12.75">
      <c r="A76" s="8" t="s">
        <v>134</v>
      </c>
      <c r="B76" s="34">
        <v>550000</v>
      </c>
      <c r="C76" s="31"/>
      <c r="D76" s="31"/>
      <c r="E76" s="23"/>
      <c r="F76" s="23"/>
      <c r="G76" s="31"/>
      <c r="H76" s="24"/>
      <c r="I76" s="24"/>
      <c r="J76" s="31"/>
      <c r="K76" s="31"/>
      <c r="L76" s="25">
        <f t="shared" si="59"/>
        <v>0</v>
      </c>
      <c r="M76" s="26"/>
      <c r="N76" s="31"/>
      <c r="O76" s="25"/>
      <c r="P76" s="25"/>
      <c r="Q76" s="31"/>
      <c r="R76" s="25">
        <f t="shared" si="45"/>
        <v>0</v>
      </c>
      <c r="S76" s="25"/>
      <c r="T76" s="31"/>
      <c r="U76" s="31"/>
      <c r="V76" s="25">
        <f t="shared" si="60"/>
        <v>0</v>
      </c>
      <c r="W76" s="25"/>
      <c r="X76" s="25"/>
      <c r="Y76" s="31"/>
      <c r="Z76" s="13"/>
      <c r="AA76" s="13"/>
      <c r="AB76" s="13"/>
      <c r="AC76" s="47"/>
      <c r="AD76" s="13">
        <f t="shared" si="63"/>
        <v>0</v>
      </c>
      <c r="AE76" s="4"/>
      <c r="AF76" s="47"/>
      <c r="AG76" s="13">
        <f t="shared" si="64"/>
        <v>0</v>
      </c>
      <c r="AH76" s="13"/>
      <c r="AI76" s="47"/>
      <c r="AJ76" s="47"/>
      <c r="AK76" s="18">
        <f t="shared" si="65"/>
        <v>0</v>
      </c>
      <c r="AL76" s="58"/>
      <c r="AM76" s="47"/>
      <c r="AN76" s="13">
        <f t="shared" si="66"/>
        <v>0</v>
      </c>
      <c r="AO76" s="13"/>
      <c r="AP76" s="47">
        <v>192502.77</v>
      </c>
      <c r="AQ76" s="13">
        <f t="shared" si="67"/>
        <v>35.00050363636363</v>
      </c>
      <c r="AR76" s="13"/>
      <c r="AS76" s="47"/>
      <c r="AT76" s="47">
        <v>199714.77</v>
      </c>
      <c r="AU76" s="61">
        <f t="shared" si="68"/>
        <v>36.31177636363636</v>
      </c>
      <c r="AV76" s="61"/>
      <c r="AW76" s="47">
        <v>238884.74</v>
      </c>
      <c r="AX76" s="13">
        <f t="shared" si="69"/>
        <v>43.433589090909095</v>
      </c>
      <c r="AY76" s="72"/>
      <c r="AZ76" s="47">
        <v>376454.57</v>
      </c>
      <c r="BA76" s="13">
        <f t="shared" si="70"/>
        <v>68.44628545454545</v>
      </c>
      <c r="BB76" s="13"/>
      <c r="BC76" s="47">
        <v>392677.57</v>
      </c>
      <c r="BD76" s="13">
        <f t="shared" si="71"/>
        <v>71.39592181818182</v>
      </c>
      <c r="BE76" s="47">
        <v>440770.07</v>
      </c>
      <c r="BF76" s="13">
        <f t="shared" si="72"/>
        <v>80.14001272727272</v>
      </c>
      <c r="BG76" s="47">
        <v>550000</v>
      </c>
      <c r="BH76" s="13">
        <f t="shared" si="73"/>
        <v>100</v>
      </c>
    </row>
    <row r="77" spans="1:60" ht="12.75">
      <c r="A77" s="17" t="s">
        <v>85</v>
      </c>
      <c r="B77" s="28">
        <f>B78+B79+B80</f>
        <v>1028953.17</v>
      </c>
      <c r="C77" s="28">
        <f aca="true" t="shared" si="76" ref="C77:BG77">C78+C79+C80</f>
        <v>0</v>
      </c>
      <c r="D77" s="28">
        <f t="shared" si="76"/>
        <v>0</v>
      </c>
      <c r="E77" s="28">
        <f t="shared" si="76"/>
        <v>0</v>
      </c>
      <c r="F77" s="28">
        <f t="shared" si="76"/>
        <v>0</v>
      </c>
      <c r="G77" s="28">
        <f t="shared" si="76"/>
        <v>0</v>
      </c>
      <c r="H77" s="28">
        <f t="shared" si="76"/>
        <v>0</v>
      </c>
      <c r="I77" s="28">
        <f t="shared" si="76"/>
        <v>0</v>
      </c>
      <c r="J77" s="28">
        <f t="shared" si="76"/>
        <v>2751</v>
      </c>
      <c r="K77" s="28">
        <f t="shared" si="76"/>
        <v>50</v>
      </c>
      <c r="L77" s="28" t="e">
        <f t="shared" si="76"/>
        <v>#DIV/0!</v>
      </c>
      <c r="M77" s="28">
        <f t="shared" si="76"/>
        <v>0</v>
      </c>
      <c r="N77" s="28">
        <f t="shared" si="76"/>
        <v>432</v>
      </c>
      <c r="O77" s="28" t="e">
        <f t="shared" si="76"/>
        <v>#DIV/0!</v>
      </c>
      <c r="P77" s="28">
        <f t="shared" si="76"/>
        <v>87.98746081504702</v>
      </c>
      <c r="Q77" s="28">
        <f t="shared" si="76"/>
        <v>817</v>
      </c>
      <c r="R77" s="28" t="e">
        <f t="shared" si="76"/>
        <v>#DIV/0!</v>
      </c>
      <c r="S77" s="28">
        <f t="shared" si="76"/>
        <v>105.35040275217787</v>
      </c>
      <c r="T77" s="28">
        <f t="shared" si="76"/>
        <v>4756</v>
      </c>
      <c r="U77" s="28">
        <f t="shared" si="76"/>
        <v>1042</v>
      </c>
      <c r="V77" s="28" t="e">
        <f t="shared" si="76"/>
        <v>#DIV/0!</v>
      </c>
      <c r="W77" s="28">
        <f t="shared" si="76"/>
        <v>104.80059859673224</v>
      </c>
      <c r="X77" s="28">
        <f t="shared" si="76"/>
        <v>0</v>
      </c>
      <c r="Y77" s="28">
        <f t="shared" si="76"/>
        <v>0</v>
      </c>
      <c r="Z77" s="28">
        <f t="shared" si="76"/>
        <v>0</v>
      </c>
      <c r="AA77" s="28">
        <f t="shared" si="76"/>
        <v>0</v>
      </c>
      <c r="AB77" s="28">
        <f t="shared" si="76"/>
        <v>0</v>
      </c>
      <c r="AC77" s="28">
        <f t="shared" si="76"/>
        <v>0</v>
      </c>
      <c r="AD77" s="28">
        <f t="shared" si="76"/>
        <v>0</v>
      </c>
      <c r="AE77" s="28">
        <f t="shared" si="76"/>
        <v>0</v>
      </c>
      <c r="AF77" s="28">
        <f t="shared" si="76"/>
        <v>0</v>
      </c>
      <c r="AG77" s="28">
        <f t="shared" si="76"/>
        <v>0</v>
      </c>
      <c r="AH77" s="28">
        <f t="shared" si="76"/>
        <v>0</v>
      </c>
      <c r="AI77" s="28">
        <f t="shared" si="76"/>
        <v>0</v>
      </c>
      <c r="AJ77" s="28">
        <f t="shared" si="76"/>
        <v>11350</v>
      </c>
      <c r="AK77" s="28">
        <f t="shared" si="76"/>
        <v>85.08775283619595</v>
      </c>
      <c r="AL77" s="28">
        <f t="shared" si="76"/>
        <v>0</v>
      </c>
      <c r="AM77" s="28">
        <f t="shared" si="76"/>
        <v>11350</v>
      </c>
      <c r="AN77" s="28">
        <f t="shared" si="76"/>
        <v>85.08775283619595</v>
      </c>
      <c r="AO77" s="28">
        <f t="shared" si="76"/>
        <v>0</v>
      </c>
      <c r="AP77" s="28">
        <f t="shared" si="76"/>
        <v>126850</v>
      </c>
      <c r="AQ77" s="28">
        <f t="shared" si="76"/>
        <v>96.46018370067793</v>
      </c>
      <c r="AR77" s="28">
        <f t="shared" si="76"/>
        <v>0</v>
      </c>
      <c r="AS77" s="28">
        <f t="shared" si="76"/>
        <v>0</v>
      </c>
      <c r="AT77" s="28">
        <f t="shared" si="76"/>
        <v>242350</v>
      </c>
      <c r="AU77" s="28">
        <f t="shared" si="76"/>
        <v>107.8326145651599</v>
      </c>
      <c r="AV77" s="28">
        <f t="shared" si="76"/>
        <v>0</v>
      </c>
      <c r="AW77" s="28">
        <f t="shared" si="76"/>
        <v>361350</v>
      </c>
      <c r="AX77" s="28">
        <f t="shared" si="76"/>
        <v>119.54966454674741</v>
      </c>
      <c r="AY77" s="28">
        <f t="shared" si="76"/>
        <v>0</v>
      </c>
      <c r="AZ77" s="28">
        <f t="shared" si="76"/>
        <v>713350</v>
      </c>
      <c r="BA77" s="28">
        <f t="shared" si="76"/>
        <v>154.20850146707343</v>
      </c>
      <c r="BB77" s="28">
        <f t="shared" si="76"/>
        <v>0</v>
      </c>
      <c r="BC77" s="28">
        <f t="shared" si="76"/>
        <v>1016964</v>
      </c>
      <c r="BD77" s="28">
        <f t="shared" si="76"/>
        <v>184.10312678732305</v>
      </c>
      <c r="BE77" s="28">
        <f t="shared" si="76"/>
        <v>1016964</v>
      </c>
      <c r="BF77" s="28">
        <f t="shared" si="76"/>
        <v>184.10312678732305</v>
      </c>
      <c r="BG77" s="28">
        <f t="shared" si="76"/>
        <v>1016964</v>
      </c>
      <c r="BH77" s="13">
        <f t="shared" si="73"/>
        <v>98.83481869247753</v>
      </c>
    </row>
    <row r="78" spans="1:60" ht="12.75">
      <c r="A78" s="8" t="s">
        <v>86</v>
      </c>
      <c r="B78" s="34">
        <v>13339.17</v>
      </c>
      <c r="C78" s="31"/>
      <c r="D78" s="31"/>
      <c r="E78" s="23"/>
      <c r="F78" s="23"/>
      <c r="G78" s="31"/>
      <c r="H78" s="24"/>
      <c r="I78" s="24"/>
      <c r="J78" s="31">
        <v>638</v>
      </c>
      <c r="K78" s="31">
        <v>50</v>
      </c>
      <c r="L78" s="25">
        <f t="shared" si="59"/>
        <v>0.37483591557795576</v>
      </c>
      <c r="M78" s="26"/>
      <c r="N78" s="31">
        <v>421</v>
      </c>
      <c r="O78" s="25">
        <f t="shared" si="75"/>
        <v>3.1561184091663876</v>
      </c>
      <c r="P78" s="25">
        <f t="shared" si="44"/>
        <v>65.98746081504702</v>
      </c>
      <c r="Q78" s="31">
        <v>409</v>
      </c>
      <c r="R78" s="25">
        <f t="shared" si="45"/>
        <v>3.066157789427678</v>
      </c>
      <c r="S78" s="25">
        <f t="shared" si="46"/>
        <v>64.1065830721003</v>
      </c>
      <c r="T78" s="31">
        <v>534</v>
      </c>
      <c r="U78" s="31">
        <v>422</v>
      </c>
      <c r="V78" s="25">
        <f t="shared" si="60"/>
        <v>3.1636151274779465</v>
      </c>
      <c r="W78" s="25">
        <f t="shared" si="61"/>
        <v>79.02621722846442</v>
      </c>
      <c r="X78" s="25"/>
      <c r="Y78" s="31">
        <v>0</v>
      </c>
      <c r="Z78" s="13">
        <f>Y78/B78*100</f>
        <v>0</v>
      </c>
      <c r="AA78" s="13">
        <f t="shared" si="62"/>
        <v>0</v>
      </c>
      <c r="AB78" s="13"/>
      <c r="AC78" s="47"/>
      <c r="AD78" s="13">
        <f t="shared" si="63"/>
        <v>0</v>
      </c>
      <c r="AE78" s="4"/>
      <c r="AF78" s="47"/>
      <c r="AG78" s="13">
        <f t="shared" si="64"/>
        <v>0</v>
      </c>
      <c r="AH78" s="13"/>
      <c r="AI78" s="47"/>
      <c r="AJ78" s="47">
        <v>11350</v>
      </c>
      <c r="AK78" s="18">
        <f t="shared" si="65"/>
        <v>85.08775283619595</v>
      </c>
      <c r="AL78" s="58"/>
      <c r="AM78" s="47">
        <v>11350</v>
      </c>
      <c r="AN78" s="13">
        <f t="shared" si="66"/>
        <v>85.08775283619595</v>
      </c>
      <c r="AO78" s="13"/>
      <c r="AP78" s="47">
        <v>11350</v>
      </c>
      <c r="AQ78" s="13">
        <f t="shared" si="67"/>
        <v>85.08775283619595</v>
      </c>
      <c r="AR78" s="13"/>
      <c r="AS78" s="47"/>
      <c r="AT78" s="47">
        <v>11350</v>
      </c>
      <c r="AU78" s="61">
        <f t="shared" si="68"/>
        <v>85.08775283619595</v>
      </c>
      <c r="AV78" s="61"/>
      <c r="AW78" s="47">
        <v>11350</v>
      </c>
      <c r="AX78" s="13">
        <f t="shared" si="69"/>
        <v>85.08775283619595</v>
      </c>
      <c r="AY78" s="72"/>
      <c r="AZ78" s="47">
        <v>11350</v>
      </c>
      <c r="BA78" s="13">
        <f t="shared" si="70"/>
        <v>85.08775283619595</v>
      </c>
      <c r="BB78" s="13"/>
      <c r="BC78" s="47">
        <v>11350</v>
      </c>
      <c r="BD78" s="13">
        <f t="shared" si="71"/>
        <v>85.08775283619595</v>
      </c>
      <c r="BE78" s="47">
        <v>11350</v>
      </c>
      <c r="BF78" s="13">
        <f t="shared" si="72"/>
        <v>85.08775283619595</v>
      </c>
      <c r="BG78" s="47">
        <v>11350</v>
      </c>
      <c r="BH78" s="13">
        <f t="shared" si="73"/>
        <v>85.08775283619595</v>
      </c>
    </row>
    <row r="79" spans="1:60" ht="12.75">
      <c r="A79" s="8" t="s">
        <v>57</v>
      </c>
      <c r="B79" s="34">
        <v>1015614</v>
      </c>
      <c r="C79" s="31"/>
      <c r="D79" s="31"/>
      <c r="E79" s="23"/>
      <c r="F79" s="23"/>
      <c r="G79" s="31"/>
      <c r="H79" s="24"/>
      <c r="I79" s="24"/>
      <c r="J79" s="31">
        <v>2063</v>
      </c>
      <c r="K79" s="31"/>
      <c r="L79" s="25">
        <f t="shared" si="59"/>
        <v>0</v>
      </c>
      <c r="M79" s="26"/>
      <c r="N79" s="31"/>
      <c r="O79" s="25">
        <f t="shared" si="75"/>
        <v>0</v>
      </c>
      <c r="P79" s="25">
        <f t="shared" si="44"/>
        <v>0</v>
      </c>
      <c r="Q79" s="31">
        <v>397</v>
      </c>
      <c r="R79" s="25">
        <f t="shared" si="45"/>
        <v>0.039089654140254074</v>
      </c>
      <c r="S79" s="25">
        <f t="shared" si="46"/>
        <v>19.243819680077557</v>
      </c>
      <c r="T79" s="31">
        <v>4122</v>
      </c>
      <c r="U79" s="31">
        <v>609</v>
      </c>
      <c r="V79" s="25">
        <f t="shared" si="60"/>
        <v>0.05996372637635952</v>
      </c>
      <c r="W79" s="25">
        <f t="shared" si="61"/>
        <v>14.77438136826783</v>
      </c>
      <c r="X79" s="25"/>
      <c r="Y79" s="31">
        <v>0</v>
      </c>
      <c r="Z79" s="13">
        <f>Y79/B79*100</f>
        <v>0</v>
      </c>
      <c r="AA79" s="13">
        <f t="shared" si="62"/>
        <v>0</v>
      </c>
      <c r="AB79" s="13"/>
      <c r="AC79" s="47"/>
      <c r="AD79" s="13">
        <f t="shared" si="63"/>
        <v>0</v>
      </c>
      <c r="AE79" s="4"/>
      <c r="AF79" s="47"/>
      <c r="AG79" s="13">
        <f t="shared" si="64"/>
        <v>0</v>
      </c>
      <c r="AH79" s="13"/>
      <c r="AI79" s="47"/>
      <c r="AJ79" s="47"/>
      <c r="AK79" s="18">
        <f t="shared" si="65"/>
        <v>0</v>
      </c>
      <c r="AL79" s="58"/>
      <c r="AM79" s="47"/>
      <c r="AN79" s="13">
        <f t="shared" si="66"/>
        <v>0</v>
      </c>
      <c r="AO79" s="13"/>
      <c r="AP79" s="47">
        <v>115500</v>
      </c>
      <c r="AQ79" s="13">
        <f t="shared" si="67"/>
        <v>11.372430864481977</v>
      </c>
      <c r="AR79" s="13"/>
      <c r="AS79" s="47"/>
      <c r="AT79" s="47">
        <v>231000</v>
      </c>
      <c r="AU79" s="61">
        <f t="shared" si="68"/>
        <v>22.744861728963954</v>
      </c>
      <c r="AV79" s="61"/>
      <c r="AW79" s="47">
        <v>350000</v>
      </c>
      <c r="AX79" s="13">
        <f t="shared" si="69"/>
        <v>34.461911710551455</v>
      </c>
      <c r="AY79" s="72"/>
      <c r="AZ79" s="47">
        <v>702000</v>
      </c>
      <c r="BA79" s="13">
        <f t="shared" si="70"/>
        <v>69.12074863087749</v>
      </c>
      <c r="BB79" s="13"/>
      <c r="BC79" s="47">
        <v>1005614</v>
      </c>
      <c r="BD79" s="13">
        <f t="shared" si="71"/>
        <v>99.0153739511271</v>
      </c>
      <c r="BE79" s="47">
        <v>1005614</v>
      </c>
      <c r="BF79" s="13">
        <f t="shared" si="72"/>
        <v>99.0153739511271</v>
      </c>
      <c r="BG79" s="47">
        <v>1005614</v>
      </c>
      <c r="BH79" s="13">
        <f t="shared" si="73"/>
        <v>99.0153739511271</v>
      </c>
    </row>
    <row r="80" spans="1:60" ht="12.75">
      <c r="A80" s="8" t="s">
        <v>87</v>
      </c>
      <c r="B80" s="34">
        <v>0</v>
      </c>
      <c r="C80" s="31"/>
      <c r="D80" s="31"/>
      <c r="E80" s="23"/>
      <c r="F80" s="23"/>
      <c r="G80" s="31"/>
      <c r="H80" s="24"/>
      <c r="I80" s="24"/>
      <c r="J80" s="31">
        <v>50</v>
      </c>
      <c r="K80" s="31"/>
      <c r="L80" s="25" t="e">
        <f t="shared" si="59"/>
        <v>#DIV/0!</v>
      </c>
      <c r="M80" s="26"/>
      <c r="N80" s="31">
        <v>11</v>
      </c>
      <c r="O80" s="25" t="e">
        <f t="shared" si="75"/>
        <v>#DIV/0!</v>
      </c>
      <c r="P80" s="25">
        <f t="shared" si="44"/>
        <v>22</v>
      </c>
      <c r="Q80" s="31">
        <v>11</v>
      </c>
      <c r="R80" s="25" t="e">
        <f t="shared" si="45"/>
        <v>#DIV/0!</v>
      </c>
      <c r="S80" s="25">
        <f t="shared" si="46"/>
        <v>22</v>
      </c>
      <c r="T80" s="31">
        <v>100</v>
      </c>
      <c r="U80" s="31">
        <v>11</v>
      </c>
      <c r="V80" s="25" t="e">
        <f t="shared" si="60"/>
        <v>#DIV/0!</v>
      </c>
      <c r="W80" s="25">
        <f t="shared" si="61"/>
        <v>11</v>
      </c>
      <c r="X80" s="25"/>
      <c r="Y80" s="31">
        <v>0</v>
      </c>
      <c r="Z80" s="13"/>
      <c r="AA80" s="13">
        <f t="shared" si="62"/>
        <v>0</v>
      </c>
      <c r="AB80" s="13"/>
      <c r="AC80" s="47"/>
      <c r="AD80" s="13"/>
      <c r="AE80" s="4"/>
      <c r="AF80" s="47"/>
      <c r="AG80" s="13"/>
      <c r="AH80" s="13"/>
      <c r="AI80" s="47"/>
      <c r="AJ80" s="47"/>
      <c r="AK80" s="18"/>
      <c r="AL80" s="58"/>
      <c r="AM80" s="47"/>
      <c r="AN80" s="13"/>
      <c r="AO80" s="13"/>
      <c r="AP80" s="47"/>
      <c r="AQ80" s="13"/>
      <c r="AR80" s="13"/>
      <c r="AS80" s="47"/>
      <c r="AT80" s="47"/>
      <c r="AU80" s="61"/>
      <c r="AV80" s="61"/>
      <c r="AW80" s="47"/>
      <c r="AX80" s="13"/>
      <c r="AY80" s="72"/>
      <c r="AZ80" s="47"/>
      <c r="BA80" s="13"/>
      <c r="BB80" s="13"/>
      <c r="BC80" s="47"/>
      <c r="BD80" s="13"/>
      <c r="BE80" s="47"/>
      <c r="BF80" s="13"/>
      <c r="BG80" s="47"/>
      <c r="BH80" s="13"/>
    </row>
    <row r="81" spans="1:60" ht="12.75">
      <c r="A81" s="17" t="s">
        <v>88</v>
      </c>
      <c r="B81" s="28">
        <f>B82+B83+B84</f>
        <v>9781113.57</v>
      </c>
      <c r="C81" s="28">
        <f aca="true" t="shared" si="77" ref="C81:BG81">C82+C83+C84</f>
        <v>13106</v>
      </c>
      <c r="D81" s="28">
        <f t="shared" si="77"/>
        <v>6161</v>
      </c>
      <c r="E81" s="28">
        <f t="shared" si="77"/>
        <v>0.4</v>
      </c>
      <c r="F81" s="28">
        <f t="shared" si="77"/>
        <v>89.1</v>
      </c>
      <c r="G81" s="28">
        <f t="shared" si="77"/>
        <v>9814</v>
      </c>
      <c r="H81" s="28">
        <f t="shared" si="77"/>
        <v>0.70627617211574</v>
      </c>
      <c r="I81" s="28">
        <f t="shared" si="77"/>
        <v>144.36010339627262</v>
      </c>
      <c r="J81" s="28">
        <f t="shared" si="77"/>
        <v>4873</v>
      </c>
      <c r="K81" s="28">
        <f t="shared" si="77"/>
        <v>2482</v>
      </c>
      <c r="L81" s="28">
        <f t="shared" si="77"/>
        <v>0.05268286289631963</v>
      </c>
      <c r="M81" s="28">
        <f t="shared" si="77"/>
        <v>0</v>
      </c>
      <c r="N81" s="28">
        <f t="shared" si="77"/>
        <v>3766</v>
      </c>
      <c r="O81" s="28">
        <f t="shared" si="77"/>
        <v>0.09767329731287741</v>
      </c>
      <c r="P81" s="28">
        <f t="shared" si="77"/>
        <v>184.07955895087196</v>
      </c>
      <c r="Q81" s="28">
        <f t="shared" si="77"/>
        <v>4873</v>
      </c>
      <c r="R81" s="28">
        <f t="shared" si="77"/>
        <v>0.11114545276625613</v>
      </c>
      <c r="S81" s="28">
        <f t="shared" si="77"/>
        <v>211.2385383424323</v>
      </c>
      <c r="T81" s="28">
        <f t="shared" si="77"/>
        <v>12822</v>
      </c>
      <c r="U81" s="28">
        <f t="shared" si="77"/>
        <v>5419</v>
      </c>
      <c r="V81" s="28">
        <f t="shared" si="77"/>
        <v>0.11779025572700119</v>
      </c>
      <c r="W81" s="28">
        <f t="shared" si="77"/>
        <v>80.7083150601662</v>
      </c>
      <c r="X81" s="28">
        <f t="shared" si="77"/>
        <v>0</v>
      </c>
      <c r="Y81" s="28">
        <f t="shared" si="77"/>
        <v>0</v>
      </c>
      <c r="Z81" s="28">
        <f t="shared" si="77"/>
        <v>0</v>
      </c>
      <c r="AA81" s="28">
        <f t="shared" si="77"/>
        <v>0</v>
      </c>
      <c r="AB81" s="28">
        <f t="shared" si="77"/>
        <v>0</v>
      </c>
      <c r="AC81" s="28">
        <f t="shared" si="77"/>
        <v>470408</v>
      </c>
      <c r="AD81" s="28">
        <f t="shared" si="77"/>
        <v>34.971292527821234</v>
      </c>
      <c r="AE81" s="28">
        <f t="shared" si="77"/>
        <v>0</v>
      </c>
      <c r="AF81" s="28">
        <f t="shared" si="77"/>
        <v>6047039.83</v>
      </c>
      <c r="AG81" s="28">
        <f t="shared" si="77"/>
        <v>159.41637450727828</v>
      </c>
      <c r="AH81" s="28">
        <f t="shared" si="77"/>
        <v>0</v>
      </c>
      <c r="AI81" s="28">
        <f t="shared" si="77"/>
        <v>0</v>
      </c>
      <c r="AJ81" s="28">
        <f t="shared" si="77"/>
        <v>7729725.22</v>
      </c>
      <c r="AK81" s="28">
        <f t="shared" si="77"/>
        <v>221.31852664246412</v>
      </c>
      <c r="AL81" s="28">
        <f t="shared" si="77"/>
        <v>0</v>
      </c>
      <c r="AM81" s="28">
        <f t="shared" si="77"/>
        <v>8190471</v>
      </c>
      <c r="AN81" s="28">
        <f t="shared" si="77"/>
        <v>261.0049568383722</v>
      </c>
      <c r="AO81" s="28">
        <f t="shared" si="77"/>
        <v>0</v>
      </c>
      <c r="AP81" s="28">
        <f t="shared" si="77"/>
        <v>7174981.93</v>
      </c>
      <c r="AQ81" s="28">
        <f t="shared" si="77"/>
        <v>173.07678084245342</v>
      </c>
      <c r="AR81" s="28">
        <f t="shared" si="77"/>
        <v>0</v>
      </c>
      <c r="AS81" s="28">
        <f t="shared" si="77"/>
        <v>0</v>
      </c>
      <c r="AT81" s="28">
        <f t="shared" si="77"/>
        <v>7174981.93</v>
      </c>
      <c r="AU81" s="28">
        <f t="shared" si="77"/>
        <v>173.07678084245342</v>
      </c>
      <c r="AV81" s="28">
        <f t="shared" si="77"/>
        <v>0</v>
      </c>
      <c r="AW81" s="28">
        <f t="shared" si="77"/>
        <v>7174981.93</v>
      </c>
      <c r="AX81" s="28">
        <f t="shared" si="77"/>
        <v>173.07678084245342</v>
      </c>
      <c r="AY81" s="28">
        <f t="shared" si="77"/>
        <v>0</v>
      </c>
      <c r="AZ81" s="28">
        <f t="shared" si="77"/>
        <v>7174981.93</v>
      </c>
      <c r="BA81" s="28">
        <f t="shared" si="77"/>
        <v>173.07678084245342</v>
      </c>
      <c r="BB81" s="28">
        <f t="shared" si="77"/>
        <v>0</v>
      </c>
      <c r="BC81" s="28">
        <f t="shared" si="77"/>
        <v>8779709.78</v>
      </c>
      <c r="BD81" s="28">
        <f t="shared" si="77"/>
        <v>210.35792279539695</v>
      </c>
      <c r="BE81" s="28">
        <f t="shared" si="77"/>
        <v>8989709.78</v>
      </c>
      <c r="BF81" s="28">
        <f t="shared" si="77"/>
        <v>228.44631357747377</v>
      </c>
      <c r="BG81" s="28">
        <f t="shared" si="77"/>
        <v>9304943.870000001</v>
      </c>
      <c r="BH81" s="13">
        <f t="shared" si="73"/>
        <v>95.13174347079992</v>
      </c>
    </row>
    <row r="82" spans="1:60" ht="12.75">
      <c r="A82" s="8" t="s">
        <v>58</v>
      </c>
      <c r="B82" s="34">
        <v>403200</v>
      </c>
      <c r="C82" s="31"/>
      <c r="D82" s="31"/>
      <c r="E82" s="23"/>
      <c r="F82" s="23"/>
      <c r="G82" s="31"/>
      <c r="H82" s="24"/>
      <c r="I82" s="24"/>
      <c r="J82" s="31">
        <v>55</v>
      </c>
      <c r="K82" s="31">
        <v>10</v>
      </c>
      <c r="L82" s="25">
        <f t="shared" si="59"/>
        <v>0.00248015873015873</v>
      </c>
      <c r="M82" s="26"/>
      <c r="N82" s="31">
        <v>10</v>
      </c>
      <c r="O82" s="25">
        <f t="shared" si="75"/>
        <v>0.00248015873015873</v>
      </c>
      <c r="P82" s="25">
        <f t="shared" si="44"/>
        <v>18.181818181818183</v>
      </c>
      <c r="Q82" s="31">
        <v>10</v>
      </c>
      <c r="R82" s="25">
        <f t="shared" si="45"/>
        <v>0.00248015873015873</v>
      </c>
      <c r="S82" s="25">
        <f t="shared" si="46"/>
        <v>18.181818181818183</v>
      </c>
      <c r="T82" s="31">
        <v>119</v>
      </c>
      <c r="U82" s="31">
        <v>10</v>
      </c>
      <c r="V82" s="25">
        <f t="shared" si="60"/>
        <v>0.00248015873015873</v>
      </c>
      <c r="W82" s="25">
        <f t="shared" si="61"/>
        <v>8.403361344537815</v>
      </c>
      <c r="X82" s="25"/>
      <c r="Y82" s="31">
        <v>0</v>
      </c>
      <c r="Z82" s="13">
        <v>0</v>
      </c>
      <c r="AA82" s="13">
        <f t="shared" si="62"/>
        <v>0</v>
      </c>
      <c r="AB82" s="13"/>
      <c r="AC82" s="47"/>
      <c r="AD82" s="13"/>
      <c r="AE82" s="4"/>
      <c r="AF82" s="47"/>
      <c r="AG82" s="13"/>
      <c r="AH82" s="13"/>
      <c r="AI82" s="47"/>
      <c r="AJ82" s="47"/>
      <c r="AK82" s="18"/>
      <c r="AL82" s="58"/>
      <c r="AM82" s="47"/>
      <c r="AN82" s="13"/>
      <c r="AO82" s="13"/>
      <c r="AP82" s="47"/>
      <c r="AQ82" s="13"/>
      <c r="AR82" s="13"/>
      <c r="AS82" s="47"/>
      <c r="AT82" s="47"/>
      <c r="AU82" s="61"/>
      <c r="AV82" s="61"/>
      <c r="AW82" s="47"/>
      <c r="AX82" s="13"/>
      <c r="AY82" s="72"/>
      <c r="AZ82" s="47"/>
      <c r="BA82" s="13"/>
      <c r="BB82" s="13"/>
      <c r="BC82" s="47"/>
      <c r="BD82" s="13"/>
      <c r="BE82" s="47"/>
      <c r="BF82" s="13"/>
      <c r="BG82" s="47"/>
      <c r="BH82" s="13">
        <f t="shared" si="73"/>
        <v>0</v>
      </c>
    </row>
    <row r="83" spans="1:60" ht="12.75">
      <c r="A83" s="8" t="s">
        <v>59</v>
      </c>
      <c r="B83" s="34">
        <v>8216947.94</v>
      </c>
      <c r="C83" s="31">
        <v>2786</v>
      </c>
      <c r="D83" s="31">
        <v>1124</v>
      </c>
      <c r="E83" s="23">
        <f aca="true" t="shared" si="78" ref="E83:E88">ROUND(D83/B83*100,1)</f>
        <v>0</v>
      </c>
      <c r="F83" s="23">
        <f aca="true" t="shared" si="79" ref="F83:F88">ROUND(D83/C83*100,1)</f>
        <v>40.3</v>
      </c>
      <c r="G83" s="31">
        <v>1880</v>
      </c>
      <c r="H83" s="24">
        <f aca="true" t="shared" si="80" ref="H83:H88">G83/B83*100</f>
        <v>0.022879541330037924</v>
      </c>
      <c r="I83" s="24">
        <f aca="true" t="shared" si="81" ref="I83:I88">G83/C83*100</f>
        <v>67.4802584350323</v>
      </c>
      <c r="J83" s="31">
        <v>4076</v>
      </c>
      <c r="K83" s="31">
        <v>2200</v>
      </c>
      <c r="L83" s="25">
        <f t="shared" si="59"/>
        <v>0.026773931343661402</v>
      </c>
      <c r="M83" s="26"/>
      <c r="N83" s="31">
        <v>3087</v>
      </c>
      <c r="O83" s="25">
        <f t="shared" si="75"/>
        <v>0.03756869366267398</v>
      </c>
      <c r="P83" s="25">
        <f t="shared" si="44"/>
        <v>75.73601570166831</v>
      </c>
      <c r="Q83" s="31">
        <v>4194</v>
      </c>
      <c r="R83" s="25">
        <f t="shared" si="45"/>
        <v>0.051040849116052694</v>
      </c>
      <c r="S83" s="25">
        <f t="shared" si="46"/>
        <v>102.89499509322866</v>
      </c>
      <c r="T83" s="31">
        <v>10034</v>
      </c>
      <c r="U83" s="31">
        <v>4740</v>
      </c>
      <c r="V83" s="25">
        <f t="shared" si="60"/>
        <v>0.05768565207679775</v>
      </c>
      <c r="W83" s="25">
        <f t="shared" si="61"/>
        <v>47.23938608730317</v>
      </c>
      <c r="X83" s="25"/>
      <c r="Y83" s="31">
        <v>0</v>
      </c>
      <c r="Z83" s="13">
        <f>Y83/B83*100</f>
        <v>0</v>
      </c>
      <c r="AA83" s="13">
        <f t="shared" si="62"/>
        <v>0</v>
      </c>
      <c r="AB83" s="13"/>
      <c r="AC83" s="47">
        <v>75000</v>
      </c>
      <c r="AD83" s="13">
        <f t="shared" si="63"/>
        <v>0.9127476594430023</v>
      </c>
      <c r="AE83" s="4"/>
      <c r="AF83" s="47">
        <v>4886709.58</v>
      </c>
      <c r="AG83" s="13">
        <f t="shared" si="64"/>
        <v>59.47110308696929</v>
      </c>
      <c r="AH83" s="13"/>
      <c r="AI83" s="47"/>
      <c r="AJ83" s="47">
        <v>6009349.04</v>
      </c>
      <c r="AK83" s="18">
        <f t="shared" si="65"/>
        <v>73.1335902804807</v>
      </c>
      <c r="AL83" s="58"/>
      <c r="AM83" s="47">
        <v>6009349</v>
      </c>
      <c r="AN83" s="13">
        <f t="shared" si="66"/>
        <v>73.13358979368195</v>
      </c>
      <c r="AO83" s="13"/>
      <c r="AP83" s="47">
        <v>6015552.29</v>
      </c>
      <c r="AQ83" s="13">
        <f t="shared" si="67"/>
        <v>73.20908363939324</v>
      </c>
      <c r="AR83" s="13"/>
      <c r="AS83" s="47"/>
      <c r="AT83" s="47">
        <v>6015552.29</v>
      </c>
      <c r="AU83" s="61">
        <f t="shared" si="68"/>
        <v>73.20908363939324</v>
      </c>
      <c r="AV83" s="61"/>
      <c r="AW83" s="47">
        <v>6015552.29</v>
      </c>
      <c r="AX83" s="13">
        <f t="shared" si="69"/>
        <v>73.20908363939324</v>
      </c>
      <c r="AY83" s="72"/>
      <c r="AZ83" s="47">
        <v>6015552.29</v>
      </c>
      <c r="BA83" s="13">
        <f t="shared" si="70"/>
        <v>73.20908363939324</v>
      </c>
      <c r="BB83" s="13"/>
      <c r="BC83" s="47">
        <v>7380280.14</v>
      </c>
      <c r="BD83" s="13">
        <f t="shared" si="71"/>
        <v>89.81777898424897</v>
      </c>
      <c r="BE83" s="47">
        <v>7380280.14</v>
      </c>
      <c r="BF83" s="13">
        <f t="shared" si="72"/>
        <v>89.81777898424897</v>
      </c>
      <c r="BG83" s="47">
        <v>8143978.24</v>
      </c>
      <c r="BH83" s="13">
        <f t="shared" si="73"/>
        <v>99.11196102819656</v>
      </c>
    </row>
    <row r="84" spans="1:60" ht="12.75">
      <c r="A84" s="8" t="s">
        <v>89</v>
      </c>
      <c r="B84" s="34">
        <v>1160965.63</v>
      </c>
      <c r="C84" s="31">
        <v>10320</v>
      </c>
      <c r="D84" s="31">
        <v>5037</v>
      </c>
      <c r="E84" s="23">
        <f t="shared" si="78"/>
        <v>0.4</v>
      </c>
      <c r="F84" s="23">
        <f t="shared" si="79"/>
        <v>48.8</v>
      </c>
      <c r="G84" s="31">
        <v>7934</v>
      </c>
      <c r="H84" s="24">
        <f t="shared" si="80"/>
        <v>0.6833966307857021</v>
      </c>
      <c r="I84" s="24">
        <f t="shared" si="81"/>
        <v>76.87984496124031</v>
      </c>
      <c r="J84" s="31">
        <v>742</v>
      </c>
      <c r="K84" s="31">
        <v>272</v>
      </c>
      <c r="L84" s="25">
        <f t="shared" si="59"/>
        <v>0.023428772822499493</v>
      </c>
      <c r="M84" s="26"/>
      <c r="N84" s="31">
        <v>669</v>
      </c>
      <c r="O84" s="25">
        <f t="shared" si="75"/>
        <v>0.05762444492004471</v>
      </c>
      <c r="P84" s="25">
        <f t="shared" si="44"/>
        <v>90.16172506738545</v>
      </c>
      <c r="Q84" s="31">
        <v>669</v>
      </c>
      <c r="R84" s="25">
        <f t="shared" si="45"/>
        <v>0.05762444492004471</v>
      </c>
      <c r="S84" s="25">
        <f t="shared" si="46"/>
        <v>90.16172506738545</v>
      </c>
      <c r="T84" s="31">
        <v>2669</v>
      </c>
      <c r="U84" s="31">
        <v>669</v>
      </c>
      <c r="V84" s="25">
        <f t="shared" si="60"/>
        <v>0.05762444492004471</v>
      </c>
      <c r="W84" s="25">
        <f t="shared" si="61"/>
        <v>25.065567628325212</v>
      </c>
      <c r="X84" s="25"/>
      <c r="Y84" s="31">
        <v>0</v>
      </c>
      <c r="Z84" s="13"/>
      <c r="AA84" s="13">
        <f t="shared" si="62"/>
        <v>0</v>
      </c>
      <c r="AB84" s="13"/>
      <c r="AC84" s="47">
        <v>395408</v>
      </c>
      <c r="AD84" s="13">
        <f t="shared" si="63"/>
        <v>34.058544868378235</v>
      </c>
      <c r="AE84" s="4"/>
      <c r="AF84" s="47">
        <v>1160330.25</v>
      </c>
      <c r="AG84" s="13">
        <f t="shared" si="64"/>
        <v>99.94527142030898</v>
      </c>
      <c r="AH84" s="13"/>
      <c r="AI84" s="47"/>
      <c r="AJ84" s="47">
        <v>1720376.18</v>
      </c>
      <c r="AK84" s="18">
        <f t="shared" si="65"/>
        <v>148.18493636198343</v>
      </c>
      <c r="AL84" s="58"/>
      <c r="AM84" s="47">
        <v>2181122</v>
      </c>
      <c r="AN84" s="13">
        <f t="shared" si="66"/>
        <v>187.87136704469023</v>
      </c>
      <c r="AO84" s="13"/>
      <c r="AP84" s="47">
        <v>1159429.64</v>
      </c>
      <c r="AQ84" s="13">
        <f t="shared" si="67"/>
        <v>99.86769720306017</v>
      </c>
      <c r="AR84" s="13"/>
      <c r="AS84" s="47"/>
      <c r="AT84" s="47">
        <v>1159429.64</v>
      </c>
      <c r="AU84" s="61">
        <f t="shared" si="68"/>
        <v>99.86769720306017</v>
      </c>
      <c r="AV84" s="61"/>
      <c r="AW84" s="47">
        <v>1159429.64</v>
      </c>
      <c r="AX84" s="13">
        <f t="shared" si="69"/>
        <v>99.86769720306017</v>
      </c>
      <c r="AY84" s="72"/>
      <c r="AZ84" s="47">
        <v>1159429.64</v>
      </c>
      <c r="BA84" s="13">
        <f t="shared" si="70"/>
        <v>99.86769720306017</v>
      </c>
      <c r="BB84" s="13"/>
      <c r="BC84" s="47">
        <v>1399429.64</v>
      </c>
      <c r="BD84" s="13">
        <f t="shared" si="71"/>
        <v>120.54014381114797</v>
      </c>
      <c r="BE84" s="47">
        <v>1609429.64</v>
      </c>
      <c r="BF84" s="13">
        <f t="shared" si="72"/>
        <v>138.6285345932248</v>
      </c>
      <c r="BG84" s="47">
        <v>1160965.63</v>
      </c>
      <c r="BH84" s="13">
        <f t="shared" si="73"/>
        <v>100</v>
      </c>
    </row>
    <row r="85" spans="1:60" ht="12.75">
      <c r="A85" s="22" t="s">
        <v>56</v>
      </c>
      <c r="B85" s="28">
        <v>0</v>
      </c>
      <c r="C85" s="41">
        <v>71</v>
      </c>
      <c r="D85" s="41">
        <v>33</v>
      </c>
      <c r="E85" s="36" t="e">
        <f t="shared" si="78"/>
        <v>#DIV/0!</v>
      </c>
      <c r="F85" s="36">
        <f t="shared" si="79"/>
        <v>46.5</v>
      </c>
      <c r="G85" s="41">
        <v>49</v>
      </c>
      <c r="H85" s="48" t="e">
        <f t="shared" si="80"/>
        <v>#DIV/0!</v>
      </c>
      <c r="I85" s="48">
        <f t="shared" si="81"/>
        <v>69.01408450704226</v>
      </c>
      <c r="J85" s="41">
        <v>23</v>
      </c>
      <c r="K85" s="35">
        <v>0</v>
      </c>
      <c r="L85" s="36" t="e">
        <f t="shared" si="59"/>
        <v>#DIV/0!</v>
      </c>
      <c r="M85" s="43"/>
      <c r="N85" s="39"/>
      <c r="O85" s="42" t="e">
        <f t="shared" si="75"/>
        <v>#DIV/0!</v>
      </c>
      <c r="P85" s="42">
        <f t="shared" si="44"/>
        <v>0</v>
      </c>
      <c r="Q85" s="41"/>
      <c r="R85" s="42" t="e">
        <f t="shared" si="45"/>
        <v>#DIV/0!</v>
      </c>
      <c r="S85" s="42">
        <f t="shared" si="46"/>
        <v>0</v>
      </c>
      <c r="T85" s="41">
        <v>46</v>
      </c>
      <c r="U85" s="41">
        <v>26</v>
      </c>
      <c r="V85" s="42" t="e">
        <f t="shared" si="60"/>
        <v>#DIV/0!</v>
      </c>
      <c r="W85" s="42">
        <f t="shared" si="61"/>
        <v>56.52173913043478</v>
      </c>
      <c r="X85" s="42"/>
      <c r="Y85" s="41">
        <v>0</v>
      </c>
      <c r="Z85" s="20">
        <v>0</v>
      </c>
      <c r="AA85" s="20">
        <f t="shared" si="62"/>
        <v>0</v>
      </c>
      <c r="AB85" s="20"/>
      <c r="AC85" s="49"/>
      <c r="AD85" s="20"/>
      <c r="AE85" s="21"/>
      <c r="AF85" s="49"/>
      <c r="AG85" s="20"/>
      <c r="AH85" s="20"/>
      <c r="AI85" s="49"/>
      <c r="AJ85" s="49"/>
      <c r="AK85" s="18"/>
      <c r="AL85" s="58"/>
      <c r="AM85" s="47"/>
      <c r="AN85" s="13"/>
      <c r="AO85" s="13"/>
      <c r="AP85" s="47"/>
      <c r="AQ85" s="13"/>
      <c r="AR85" s="13"/>
      <c r="AS85" s="47"/>
      <c r="AT85" s="47"/>
      <c r="AU85" s="61"/>
      <c r="AV85" s="61"/>
      <c r="AW85" s="47"/>
      <c r="AX85" s="13"/>
      <c r="AY85" s="72"/>
      <c r="AZ85" s="47"/>
      <c r="BA85" s="13"/>
      <c r="BB85" s="13"/>
      <c r="BC85" s="47"/>
      <c r="BD85" s="13"/>
      <c r="BE85" s="47"/>
      <c r="BF85" s="13"/>
      <c r="BG85" s="47"/>
      <c r="BH85" s="13"/>
    </row>
    <row r="86" spans="1:60" ht="12.75">
      <c r="A86" s="17" t="s">
        <v>90</v>
      </c>
      <c r="B86" s="28">
        <f>B87+B88+B89+B90+B91</f>
        <v>52363366.97</v>
      </c>
      <c r="C86" s="28">
        <f aca="true" t="shared" si="82" ref="C86:BG86">C87+C88+C89+C90+C91</f>
        <v>7330</v>
      </c>
      <c r="D86" s="28">
        <f t="shared" si="82"/>
        <v>3307</v>
      </c>
      <c r="E86" s="28">
        <f t="shared" si="82"/>
        <v>0.1</v>
      </c>
      <c r="F86" s="28">
        <f t="shared" si="82"/>
        <v>180.89999999999998</v>
      </c>
      <c r="G86" s="28">
        <f t="shared" si="82"/>
        <v>5516</v>
      </c>
      <c r="H86" s="28">
        <f t="shared" si="82"/>
        <v>0.13424513137125793</v>
      </c>
      <c r="I86" s="28">
        <f t="shared" si="82"/>
        <v>307.6485820221683</v>
      </c>
      <c r="J86" s="28">
        <f t="shared" si="82"/>
        <v>28561</v>
      </c>
      <c r="K86" s="28">
        <f t="shared" si="82"/>
        <v>14328</v>
      </c>
      <c r="L86" s="28">
        <f t="shared" si="82"/>
        <v>0.12931853448374822</v>
      </c>
      <c r="M86" s="28">
        <f t="shared" si="82"/>
        <v>0</v>
      </c>
      <c r="N86" s="28">
        <f t="shared" si="82"/>
        <v>17768</v>
      </c>
      <c r="O86" s="28">
        <f t="shared" si="82"/>
        <v>0.15472092954685623</v>
      </c>
      <c r="P86" s="28">
        <f t="shared" si="82"/>
        <v>295.820185548828</v>
      </c>
      <c r="Q86" s="28">
        <f t="shared" si="82"/>
        <v>23006</v>
      </c>
      <c r="R86" s="28">
        <f t="shared" si="82"/>
        <v>0.2193698127749516</v>
      </c>
      <c r="S86" s="28">
        <f t="shared" si="82"/>
        <v>415.3372499899408</v>
      </c>
      <c r="T86" s="28">
        <f t="shared" si="82"/>
        <v>33747</v>
      </c>
      <c r="U86" s="28">
        <f t="shared" si="82"/>
        <v>25421</v>
      </c>
      <c r="V86" s="28">
        <f t="shared" si="82"/>
        <v>0.2389200130982025</v>
      </c>
      <c r="W86" s="28">
        <f t="shared" si="82"/>
        <v>376.11402957489906</v>
      </c>
      <c r="X86" s="28">
        <f t="shared" si="82"/>
        <v>0</v>
      </c>
      <c r="Y86" s="28">
        <f t="shared" si="82"/>
        <v>2041113.3800000001</v>
      </c>
      <c r="Z86" s="28">
        <f t="shared" si="82"/>
        <v>40.23953385948462</v>
      </c>
      <c r="AA86" s="28">
        <f t="shared" si="82"/>
        <v>52470.28196300811</v>
      </c>
      <c r="AB86" s="28">
        <f t="shared" si="82"/>
        <v>0</v>
      </c>
      <c r="AC86" s="28">
        <f t="shared" si="82"/>
        <v>5415163.35</v>
      </c>
      <c r="AD86" s="28">
        <f t="shared" si="82"/>
        <v>62.30117417148305</v>
      </c>
      <c r="AE86" s="28">
        <f t="shared" si="82"/>
        <v>0</v>
      </c>
      <c r="AF86" s="28">
        <f t="shared" si="82"/>
        <v>9442400.750000002</v>
      </c>
      <c r="AG86" s="28">
        <f t="shared" si="82"/>
        <v>113.98329795393977</v>
      </c>
      <c r="AH86" s="28">
        <f t="shared" si="82"/>
        <v>0</v>
      </c>
      <c r="AI86" s="28">
        <f t="shared" si="82"/>
        <v>0</v>
      </c>
      <c r="AJ86" s="28">
        <f t="shared" si="82"/>
        <v>13500420.96</v>
      </c>
      <c r="AK86" s="28">
        <f t="shared" si="82"/>
        <v>154.4648093157949</v>
      </c>
      <c r="AL86" s="28">
        <f t="shared" si="82"/>
        <v>0</v>
      </c>
      <c r="AM86" s="28">
        <f t="shared" si="82"/>
        <v>16796502</v>
      </c>
      <c r="AN86" s="28">
        <f t="shared" si="82"/>
        <v>178.96469281627117</v>
      </c>
      <c r="AO86" s="28">
        <f t="shared" si="82"/>
        <v>0</v>
      </c>
      <c r="AP86" s="28">
        <f t="shared" si="82"/>
        <v>22138915.880000003</v>
      </c>
      <c r="AQ86" s="28">
        <f t="shared" si="82"/>
        <v>237.51314399639443</v>
      </c>
      <c r="AR86" s="28">
        <f t="shared" si="82"/>
        <v>0</v>
      </c>
      <c r="AS86" s="28">
        <f t="shared" si="82"/>
        <v>0</v>
      </c>
      <c r="AT86" s="28">
        <f t="shared" si="82"/>
        <v>25903084.75</v>
      </c>
      <c r="AU86" s="28">
        <f t="shared" si="82"/>
        <v>267.491633397507</v>
      </c>
      <c r="AV86" s="28">
        <f t="shared" si="82"/>
        <v>0</v>
      </c>
      <c r="AW86" s="28">
        <f t="shared" si="82"/>
        <v>28472032.129999995</v>
      </c>
      <c r="AX86" s="28">
        <f t="shared" si="82"/>
        <v>311.1682953675201</v>
      </c>
      <c r="AY86" s="28">
        <f t="shared" si="82"/>
        <v>0</v>
      </c>
      <c r="AZ86" s="28">
        <f t="shared" si="82"/>
        <v>30191344.950000003</v>
      </c>
      <c r="BA86" s="28">
        <f t="shared" si="82"/>
        <v>342.7927118383575</v>
      </c>
      <c r="BB86" s="28">
        <f t="shared" si="82"/>
        <v>0</v>
      </c>
      <c r="BC86" s="28">
        <f t="shared" si="82"/>
        <v>35048741.7</v>
      </c>
      <c r="BD86" s="28">
        <f t="shared" si="82"/>
        <v>368.1438753925175</v>
      </c>
      <c r="BE86" s="28">
        <f t="shared" si="82"/>
        <v>39878454.760000005</v>
      </c>
      <c r="BF86" s="28">
        <f t="shared" si="82"/>
        <v>403.73315307527446</v>
      </c>
      <c r="BG86" s="28">
        <f t="shared" si="82"/>
        <v>49511609.87</v>
      </c>
      <c r="BH86" s="13">
        <f t="shared" si="73"/>
        <v>94.5539080754035</v>
      </c>
    </row>
    <row r="87" spans="1:60" ht="12.75">
      <c r="A87" s="8" t="s">
        <v>60</v>
      </c>
      <c r="B87" s="34">
        <v>8662796.04</v>
      </c>
      <c r="C87" s="31">
        <v>2063</v>
      </c>
      <c r="D87" s="31">
        <v>970</v>
      </c>
      <c r="E87" s="23">
        <f t="shared" si="78"/>
        <v>0</v>
      </c>
      <c r="F87" s="23">
        <f t="shared" si="79"/>
        <v>47</v>
      </c>
      <c r="G87" s="31">
        <v>1675</v>
      </c>
      <c r="H87" s="24">
        <f t="shared" si="80"/>
        <v>0.019335558545598635</v>
      </c>
      <c r="I87" s="24">
        <f t="shared" si="81"/>
        <v>81.19243819680078</v>
      </c>
      <c r="J87" s="31">
        <v>5021</v>
      </c>
      <c r="K87" s="31">
        <v>2613</v>
      </c>
      <c r="L87" s="25">
        <f t="shared" si="59"/>
        <v>0.03016347133113387</v>
      </c>
      <c r="M87" s="26"/>
      <c r="N87" s="31">
        <v>3363</v>
      </c>
      <c r="O87" s="25">
        <f t="shared" si="75"/>
        <v>0.0388211841127452</v>
      </c>
      <c r="P87" s="25">
        <f t="shared" si="44"/>
        <v>66.97868950408285</v>
      </c>
      <c r="Q87" s="31">
        <v>4293</v>
      </c>
      <c r="R87" s="25">
        <f t="shared" si="45"/>
        <v>0.04955674796194325</v>
      </c>
      <c r="S87" s="25">
        <f t="shared" si="46"/>
        <v>85.50089623580959</v>
      </c>
      <c r="T87" s="31">
        <v>6494</v>
      </c>
      <c r="U87" s="31">
        <v>4743</v>
      </c>
      <c r="V87" s="25">
        <f t="shared" si="60"/>
        <v>0.054751375630910044</v>
      </c>
      <c r="W87" s="25">
        <f t="shared" si="61"/>
        <v>73.03664921465969</v>
      </c>
      <c r="X87" s="25"/>
      <c r="Y87" s="31">
        <v>303252.77</v>
      </c>
      <c r="Z87" s="13">
        <f>Y87/B87*100</f>
        <v>3.500633843850721</v>
      </c>
      <c r="AA87" s="13">
        <f t="shared" si="62"/>
        <v>4669.7377579303975</v>
      </c>
      <c r="AB87" s="13"/>
      <c r="AC87" s="47">
        <v>944831.06</v>
      </c>
      <c r="AD87" s="13">
        <f t="shared" si="63"/>
        <v>10.906767926167175</v>
      </c>
      <c r="AE87" s="4"/>
      <c r="AF87" s="47">
        <v>1448845.04</v>
      </c>
      <c r="AG87" s="13">
        <f t="shared" si="64"/>
        <v>16.724912295176235</v>
      </c>
      <c r="AH87" s="13"/>
      <c r="AI87" s="47"/>
      <c r="AJ87" s="47">
        <v>2248372.17</v>
      </c>
      <c r="AK87" s="18">
        <f t="shared" si="65"/>
        <v>25.954347298704267</v>
      </c>
      <c r="AL87" s="58"/>
      <c r="AM87" s="47">
        <v>2857509</v>
      </c>
      <c r="AN87" s="13">
        <f t="shared" si="66"/>
        <v>32.985989590492544</v>
      </c>
      <c r="AO87" s="13"/>
      <c r="AP87" s="47">
        <v>3640928.36</v>
      </c>
      <c r="AQ87" s="13">
        <f t="shared" si="67"/>
        <v>42.02948266573757</v>
      </c>
      <c r="AR87" s="13"/>
      <c r="AS87" s="47"/>
      <c r="AT87" s="47">
        <v>4437513.73</v>
      </c>
      <c r="AU87" s="61">
        <f t="shared" si="68"/>
        <v>51.224959118395695</v>
      </c>
      <c r="AV87" s="61"/>
      <c r="AW87" s="47">
        <v>4982417.34</v>
      </c>
      <c r="AX87" s="13">
        <f t="shared" si="69"/>
        <v>57.51511771711989</v>
      </c>
      <c r="AY87" s="72"/>
      <c r="AZ87" s="47">
        <v>5414737.83</v>
      </c>
      <c r="BA87" s="13">
        <f t="shared" si="70"/>
        <v>62.505659893153855</v>
      </c>
      <c r="BB87" s="13"/>
      <c r="BC87" s="47">
        <v>6076005.66</v>
      </c>
      <c r="BD87" s="13">
        <f t="shared" si="71"/>
        <v>70.13908248496638</v>
      </c>
      <c r="BE87" s="47">
        <v>6972380.24</v>
      </c>
      <c r="BF87" s="13">
        <f t="shared" si="72"/>
        <v>80.48648736280303</v>
      </c>
      <c r="BG87" s="47">
        <v>8091088.04</v>
      </c>
      <c r="BH87" s="13">
        <f t="shared" si="73"/>
        <v>93.4004217880674</v>
      </c>
    </row>
    <row r="88" spans="1:60" ht="12.75">
      <c r="A88" s="8" t="s">
        <v>61</v>
      </c>
      <c r="B88" s="34">
        <v>38564642.33</v>
      </c>
      <c r="C88" s="31">
        <v>48</v>
      </c>
      <c r="D88" s="31">
        <v>21</v>
      </c>
      <c r="E88" s="23">
        <f t="shared" si="78"/>
        <v>0</v>
      </c>
      <c r="F88" s="23">
        <f t="shared" si="79"/>
        <v>43.8</v>
      </c>
      <c r="G88" s="31">
        <v>43</v>
      </c>
      <c r="H88" s="24">
        <f t="shared" si="80"/>
        <v>0.00011150109893940252</v>
      </c>
      <c r="I88" s="24">
        <f t="shared" si="81"/>
        <v>89.58333333333334</v>
      </c>
      <c r="J88" s="31">
        <v>21574</v>
      </c>
      <c r="K88" s="31">
        <v>10774</v>
      </c>
      <c r="L88" s="25">
        <f t="shared" si="59"/>
        <v>0.027937507906351692</v>
      </c>
      <c r="M88" s="26"/>
      <c r="N88" s="31">
        <v>13394</v>
      </c>
      <c r="O88" s="25">
        <f t="shared" si="75"/>
        <v>0.03473129579521761</v>
      </c>
      <c r="P88" s="25">
        <f t="shared" si="44"/>
        <v>62.08398998794845</v>
      </c>
      <c r="Q88" s="31">
        <v>17061</v>
      </c>
      <c r="R88" s="25">
        <f t="shared" si="45"/>
        <v>0.044240005790817355</v>
      </c>
      <c r="S88" s="25">
        <f t="shared" si="46"/>
        <v>79.08130156670066</v>
      </c>
      <c r="T88" s="31">
        <v>24806</v>
      </c>
      <c r="U88" s="31">
        <v>18737</v>
      </c>
      <c r="V88" s="25">
        <f t="shared" si="60"/>
        <v>0.04858595560064151</v>
      </c>
      <c r="W88" s="25">
        <f t="shared" si="61"/>
        <v>75.53414496492785</v>
      </c>
      <c r="X88" s="25"/>
      <c r="Y88" s="31">
        <v>1639790.81</v>
      </c>
      <c r="Z88" s="13">
        <f>Y88/B88*100</f>
        <v>4.252057612691465</v>
      </c>
      <c r="AA88" s="13">
        <f t="shared" si="62"/>
        <v>6610.460412803354</v>
      </c>
      <c r="AB88" s="13"/>
      <c r="AC88" s="47">
        <v>4197823.71</v>
      </c>
      <c r="AD88" s="13">
        <f t="shared" si="63"/>
        <v>10.885161786485574</v>
      </c>
      <c r="AE88" s="4"/>
      <c r="AF88" s="47">
        <v>7212221.24</v>
      </c>
      <c r="AG88" s="13">
        <f t="shared" si="64"/>
        <v>18.701641722188377</v>
      </c>
      <c r="AH88" s="13"/>
      <c r="AI88" s="47"/>
      <c r="AJ88" s="47">
        <v>10010076.17</v>
      </c>
      <c r="AK88" s="18">
        <f t="shared" si="65"/>
        <v>25.956616126095938</v>
      </c>
      <c r="AL88" s="58"/>
      <c r="AM88" s="47">
        <v>12511567</v>
      </c>
      <c r="AN88" s="13">
        <f t="shared" si="66"/>
        <v>32.44310395241776</v>
      </c>
      <c r="AO88" s="13"/>
      <c r="AP88" s="47">
        <v>16301469.26</v>
      </c>
      <c r="AQ88" s="13">
        <f t="shared" si="67"/>
        <v>42.270505507369506</v>
      </c>
      <c r="AR88" s="13"/>
      <c r="AS88" s="47"/>
      <c r="AT88" s="47">
        <v>18909221.04</v>
      </c>
      <c r="AU88" s="61">
        <f t="shared" si="68"/>
        <v>49.032533163908646</v>
      </c>
      <c r="AV88" s="61"/>
      <c r="AW88" s="47">
        <v>20310639.24</v>
      </c>
      <c r="AX88" s="13">
        <f t="shared" si="69"/>
        <v>52.666478963296534</v>
      </c>
      <c r="AY88" s="72"/>
      <c r="AZ88" s="47">
        <v>21339169.09</v>
      </c>
      <c r="BA88" s="13">
        <f t="shared" si="70"/>
        <v>55.33350706950535</v>
      </c>
      <c r="BB88" s="13"/>
      <c r="BC88" s="47">
        <v>25367070.83</v>
      </c>
      <c r="BD88" s="13">
        <f t="shared" si="71"/>
        <v>65.77805289345724</v>
      </c>
      <c r="BE88" s="47">
        <v>29022502.69</v>
      </c>
      <c r="BF88" s="13">
        <f t="shared" si="72"/>
        <v>75.25676613736665</v>
      </c>
      <c r="BG88" s="47">
        <v>36745456.33</v>
      </c>
      <c r="BH88" s="13">
        <f t="shared" si="73"/>
        <v>95.28276190290289</v>
      </c>
    </row>
    <row r="89" spans="1:60" ht="12.75">
      <c r="A89" s="8" t="s">
        <v>91</v>
      </c>
      <c r="B89" s="34">
        <v>185626</v>
      </c>
      <c r="C89" s="31"/>
      <c r="D89" s="31">
        <v>21</v>
      </c>
      <c r="E89" s="23"/>
      <c r="F89" s="23"/>
      <c r="G89" s="31"/>
      <c r="H89" s="24"/>
      <c r="I89" s="24"/>
      <c r="J89" s="31">
        <v>119</v>
      </c>
      <c r="K89" s="31">
        <v>88</v>
      </c>
      <c r="L89" s="25">
        <f t="shared" si="59"/>
        <v>0.04740715201534268</v>
      </c>
      <c r="M89" s="26"/>
      <c r="N89" s="31">
        <v>94</v>
      </c>
      <c r="O89" s="25">
        <f t="shared" si="75"/>
        <v>0.05063945783457059</v>
      </c>
      <c r="P89" s="25">
        <f t="shared" si="44"/>
        <v>78.99159663865547</v>
      </c>
      <c r="Q89" s="31">
        <v>102</v>
      </c>
      <c r="R89" s="25">
        <f t="shared" si="45"/>
        <v>0.054949198926874464</v>
      </c>
      <c r="S89" s="25">
        <f t="shared" si="46"/>
        <v>85.71428571428571</v>
      </c>
      <c r="T89" s="31">
        <v>151</v>
      </c>
      <c r="U89" s="31">
        <v>102</v>
      </c>
      <c r="V89" s="25">
        <f t="shared" si="60"/>
        <v>0.054949198926874464</v>
      </c>
      <c r="W89" s="25">
        <f t="shared" si="61"/>
        <v>67.54966887417218</v>
      </c>
      <c r="X89" s="25"/>
      <c r="Y89" s="31">
        <v>58210</v>
      </c>
      <c r="Z89" s="13">
        <f>Y89/B89*100</f>
        <v>31.358753622876108</v>
      </c>
      <c r="AA89" s="13">
        <f t="shared" si="62"/>
        <v>38549.66887417219</v>
      </c>
      <c r="AB89" s="13"/>
      <c r="AC89" s="47">
        <v>63706</v>
      </c>
      <c r="AD89" s="13">
        <f t="shared" si="63"/>
        <v>34.31954575328887</v>
      </c>
      <c r="AE89" s="4"/>
      <c r="AF89" s="47">
        <v>98436</v>
      </c>
      <c r="AG89" s="13">
        <f t="shared" si="64"/>
        <v>53.029209270253084</v>
      </c>
      <c r="AH89" s="13"/>
      <c r="AI89" s="47"/>
      <c r="AJ89" s="47">
        <v>110834.5</v>
      </c>
      <c r="AK89" s="18">
        <f t="shared" si="65"/>
        <v>59.70849988686929</v>
      </c>
      <c r="AL89" s="58"/>
      <c r="AM89" s="47">
        <v>115615</v>
      </c>
      <c r="AN89" s="13">
        <f t="shared" si="66"/>
        <v>62.28383954833914</v>
      </c>
      <c r="AO89" s="13"/>
      <c r="AP89" s="47">
        <v>115614.5</v>
      </c>
      <c r="AQ89" s="13">
        <f t="shared" si="67"/>
        <v>62.283570189520866</v>
      </c>
      <c r="AR89" s="13"/>
      <c r="AS89" s="47"/>
      <c r="AT89" s="47">
        <v>115614.5</v>
      </c>
      <c r="AU89" s="61">
        <f t="shared" si="68"/>
        <v>62.283570189520866</v>
      </c>
      <c r="AV89" s="61"/>
      <c r="AW89" s="47">
        <v>135709.5</v>
      </c>
      <c r="AX89" s="13">
        <f t="shared" si="69"/>
        <v>73.10910109575167</v>
      </c>
      <c r="AY89" s="72"/>
      <c r="AZ89" s="47">
        <v>164809.5</v>
      </c>
      <c r="BA89" s="13">
        <f t="shared" si="70"/>
        <v>88.78578431900704</v>
      </c>
      <c r="BB89" s="13"/>
      <c r="BC89" s="47">
        <v>166759</v>
      </c>
      <c r="BD89" s="13">
        <f t="shared" si="71"/>
        <v>89.83601435143784</v>
      </c>
      <c r="BE89" s="47">
        <v>175287.5</v>
      </c>
      <c r="BF89" s="13">
        <f t="shared" si="72"/>
        <v>94.43046771465204</v>
      </c>
      <c r="BG89" s="47">
        <v>176751.5</v>
      </c>
      <c r="BH89" s="13">
        <f t="shared" si="73"/>
        <v>95.21915033454366</v>
      </c>
    </row>
    <row r="90" spans="1:60" ht="12.75">
      <c r="A90" s="8" t="s">
        <v>92</v>
      </c>
      <c r="B90" s="34">
        <v>1281816.29</v>
      </c>
      <c r="C90" s="31">
        <v>350</v>
      </c>
      <c r="D90" s="31">
        <v>162</v>
      </c>
      <c r="E90" s="23">
        <f>ROUND(D90/B90*100,1)</f>
        <v>0</v>
      </c>
      <c r="F90" s="23">
        <f>ROUND(D90/C90*100,1)</f>
        <v>46.3</v>
      </c>
      <c r="G90" s="31">
        <v>222</v>
      </c>
      <c r="H90" s="24">
        <f>G90/B90*100</f>
        <v>0.017319174497306473</v>
      </c>
      <c r="I90" s="24">
        <f>G90/C90*100</f>
        <v>63.42857142857142</v>
      </c>
      <c r="J90" s="31">
        <v>741</v>
      </c>
      <c r="K90" s="31">
        <v>11</v>
      </c>
      <c r="L90" s="25">
        <f t="shared" si="59"/>
        <v>0.000858157294911582</v>
      </c>
      <c r="M90" s="26"/>
      <c r="N90" s="31">
        <v>109</v>
      </c>
      <c r="O90" s="25">
        <f t="shared" si="75"/>
        <v>0.008503558649578405</v>
      </c>
      <c r="P90" s="25">
        <f t="shared" si="44"/>
        <v>14.709851551956815</v>
      </c>
      <c r="Q90" s="31">
        <v>559</v>
      </c>
      <c r="R90" s="25">
        <f t="shared" si="45"/>
        <v>0.043609993441415855</v>
      </c>
      <c r="S90" s="25">
        <f t="shared" si="46"/>
        <v>75.43859649122807</v>
      </c>
      <c r="T90" s="31">
        <v>754</v>
      </c>
      <c r="U90" s="31">
        <v>601</v>
      </c>
      <c r="V90" s="25">
        <f t="shared" si="60"/>
        <v>0.046886594021987346</v>
      </c>
      <c r="W90" s="25">
        <f t="shared" si="61"/>
        <v>79.70822281167109</v>
      </c>
      <c r="X90" s="25"/>
      <c r="Y90" s="31">
        <v>818.49</v>
      </c>
      <c r="Z90" s="13">
        <f>Y90/B90*100</f>
        <v>0.06385392402838007</v>
      </c>
      <c r="AA90" s="13">
        <f t="shared" si="62"/>
        <v>108.553050397878</v>
      </c>
      <c r="AB90" s="13"/>
      <c r="AC90" s="47">
        <v>9810</v>
      </c>
      <c r="AD90" s="13">
        <f t="shared" si="63"/>
        <v>0.7653202784620563</v>
      </c>
      <c r="AE90" s="4"/>
      <c r="AF90" s="47">
        <v>136188.66</v>
      </c>
      <c r="AG90" s="13">
        <f t="shared" si="64"/>
        <v>10.62466291483938</v>
      </c>
      <c r="AH90" s="13"/>
      <c r="AI90" s="47"/>
      <c r="AJ90" s="47">
        <v>236654.57</v>
      </c>
      <c r="AK90" s="18">
        <f t="shared" si="65"/>
        <v>18.462440510878515</v>
      </c>
      <c r="AL90" s="58"/>
      <c r="AM90" s="47">
        <v>305247</v>
      </c>
      <c r="AN90" s="13">
        <f t="shared" si="66"/>
        <v>23.813630890897787</v>
      </c>
      <c r="AO90" s="13"/>
      <c r="AP90" s="47">
        <v>673938.48</v>
      </c>
      <c r="AQ90" s="13">
        <f t="shared" si="67"/>
        <v>52.57683844851121</v>
      </c>
      <c r="AR90" s="13"/>
      <c r="AS90" s="47"/>
      <c r="AT90" s="47">
        <v>756930.35</v>
      </c>
      <c r="AU90" s="61">
        <f t="shared" si="68"/>
        <v>59.05139105386154</v>
      </c>
      <c r="AV90" s="61"/>
      <c r="AW90" s="47">
        <v>885046.06</v>
      </c>
      <c r="AX90" s="13">
        <f t="shared" si="69"/>
        <v>69.04624842925034</v>
      </c>
      <c r="AY90" s="72"/>
      <c r="AZ90" s="47">
        <v>925198.19</v>
      </c>
      <c r="BA90" s="13">
        <f t="shared" si="70"/>
        <v>72.17868872613562</v>
      </c>
      <c r="BB90" s="13"/>
      <c r="BC90" s="47">
        <v>958502.6</v>
      </c>
      <c r="BD90" s="13">
        <f t="shared" si="71"/>
        <v>74.77690894379255</v>
      </c>
      <c r="BE90" s="47">
        <v>1033877.77</v>
      </c>
      <c r="BF90" s="13">
        <f t="shared" si="72"/>
        <v>80.65725003385626</v>
      </c>
      <c r="BG90" s="47">
        <v>1230417.61</v>
      </c>
      <c r="BH90" s="13">
        <f t="shared" si="73"/>
        <v>95.99016798265218</v>
      </c>
    </row>
    <row r="91" spans="1:60" ht="12.75">
      <c r="A91" s="8" t="s">
        <v>93</v>
      </c>
      <c r="B91" s="34">
        <v>3668486.31</v>
      </c>
      <c r="C91" s="31">
        <v>4869</v>
      </c>
      <c r="D91" s="31">
        <v>2133</v>
      </c>
      <c r="E91" s="23">
        <f>ROUND(D91/B91*100,1)</f>
        <v>0.1</v>
      </c>
      <c r="F91" s="23">
        <f>ROUND(D91/C91*100,1)</f>
        <v>43.8</v>
      </c>
      <c r="G91" s="31">
        <v>3576</v>
      </c>
      <c r="H91" s="24">
        <f>G91/B91*100</f>
        <v>0.09747889722941341</v>
      </c>
      <c r="I91" s="24">
        <f>G91/C91*100</f>
        <v>73.44423906346272</v>
      </c>
      <c r="J91" s="31">
        <v>1106</v>
      </c>
      <c r="K91" s="31">
        <v>842</v>
      </c>
      <c r="L91" s="25">
        <f t="shared" si="59"/>
        <v>0.022952245936008413</v>
      </c>
      <c r="M91" s="26"/>
      <c r="N91" s="31">
        <v>808</v>
      </c>
      <c r="O91" s="25">
        <f t="shared" si="75"/>
        <v>0.022025433154744416</v>
      </c>
      <c r="P91" s="25">
        <f t="shared" si="44"/>
        <v>73.05605786618446</v>
      </c>
      <c r="Q91" s="31">
        <v>991</v>
      </c>
      <c r="R91" s="25">
        <f t="shared" si="45"/>
        <v>0.02701386665390064</v>
      </c>
      <c r="S91" s="25">
        <f t="shared" si="46"/>
        <v>89.60216998191682</v>
      </c>
      <c r="T91" s="31">
        <v>1542</v>
      </c>
      <c r="U91" s="31">
        <v>1238</v>
      </c>
      <c r="V91" s="25">
        <f t="shared" si="60"/>
        <v>0.03374688891778909</v>
      </c>
      <c r="W91" s="25">
        <f t="shared" si="61"/>
        <v>80.28534370946822</v>
      </c>
      <c r="X91" s="25"/>
      <c r="Y91" s="31">
        <v>39041.31</v>
      </c>
      <c r="Z91" s="13">
        <f>Y91/B91*100</f>
        <v>1.0642348560379389</v>
      </c>
      <c r="AA91" s="13">
        <f t="shared" si="62"/>
        <v>2531.86186770428</v>
      </c>
      <c r="AB91" s="13"/>
      <c r="AC91" s="47">
        <v>198992.58</v>
      </c>
      <c r="AD91" s="13">
        <f t="shared" si="63"/>
        <v>5.424378427079369</v>
      </c>
      <c r="AE91" s="4"/>
      <c r="AF91" s="47">
        <v>546709.81</v>
      </c>
      <c r="AG91" s="13">
        <f t="shared" si="64"/>
        <v>14.9028717514827</v>
      </c>
      <c r="AH91" s="13"/>
      <c r="AI91" s="47"/>
      <c r="AJ91" s="47">
        <v>894483.55</v>
      </c>
      <c r="AK91" s="18">
        <f t="shared" si="65"/>
        <v>24.382905493246888</v>
      </c>
      <c r="AL91" s="58"/>
      <c r="AM91" s="47">
        <v>1006564</v>
      </c>
      <c r="AN91" s="13">
        <f t="shared" si="66"/>
        <v>27.438128834123958</v>
      </c>
      <c r="AO91" s="13"/>
      <c r="AP91" s="47">
        <v>1406965.28</v>
      </c>
      <c r="AQ91" s="13">
        <f t="shared" si="67"/>
        <v>38.35274718525527</v>
      </c>
      <c r="AR91" s="13"/>
      <c r="AS91" s="47"/>
      <c r="AT91" s="47">
        <v>1683805.13</v>
      </c>
      <c r="AU91" s="61">
        <f t="shared" si="68"/>
        <v>45.89917987182021</v>
      </c>
      <c r="AV91" s="61"/>
      <c r="AW91" s="47">
        <v>2158219.99</v>
      </c>
      <c r="AX91" s="13">
        <f t="shared" si="69"/>
        <v>58.83134916210169</v>
      </c>
      <c r="AY91" s="72"/>
      <c r="AZ91" s="47">
        <v>2347430.34</v>
      </c>
      <c r="BA91" s="13">
        <f t="shared" si="70"/>
        <v>63.98907183055563</v>
      </c>
      <c r="BB91" s="13"/>
      <c r="BC91" s="47">
        <v>2480403.61</v>
      </c>
      <c r="BD91" s="13">
        <f t="shared" si="71"/>
        <v>67.61381671886353</v>
      </c>
      <c r="BE91" s="47">
        <v>2674406.56</v>
      </c>
      <c r="BF91" s="13">
        <f t="shared" si="72"/>
        <v>72.90218182659649</v>
      </c>
      <c r="BG91" s="47">
        <v>3267896.39</v>
      </c>
      <c r="BH91" s="13">
        <f t="shared" si="73"/>
        <v>89.08023947348464</v>
      </c>
    </row>
    <row r="92" spans="1:60" ht="12.75">
      <c r="A92" s="17" t="s">
        <v>94</v>
      </c>
      <c r="B92" s="28">
        <f>B93+B94+B95+B96</f>
        <v>11019668.27</v>
      </c>
      <c r="C92" s="28">
        <f aca="true" t="shared" si="83" ref="C92:BG92">C93+C94+C95+C96</f>
        <v>1980</v>
      </c>
      <c r="D92" s="28">
        <f t="shared" si="83"/>
        <v>491</v>
      </c>
      <c r="E92" s="28">
        <f t="shared" si="83"/>
        <v>0</v>
      </c>
      <c r="F92" s="28">
        <f t="shared" si="83"/>
        <v>47</v>
      </c>
      <c r="G92" s="28">
        <f t="shared" si="83"/>
        <v>1786</v>
      </c>
      <c r="H92" s="28">
        <f t="shared" si="83"/>
        <v>0.20632888903831229</v>
      </c>
      <c r="I92" s="28">
        <f t="shared" si="83"/>
        <v>135.10140201725812</v>
      </c>
      <c r="J92" s="28">
        <f t="shared" si="83"/>
        <v>4598</v>
      </c>
      <c r="K92" s="28">
        <f t="shared" si="83"/>
        <v>2550</v>
      </c>
      <c r="L92" s="28">
        <f t="shared" si="83"/>
        <v>0.09194807942106283</v>
      </c>
      <c r="M92" s="28">
        <f t="shared" si="83"/>
        <v>0</v>
      </c>
      <c r="N92" s="28">
        <f t="shared" si="83"/>
        <v>3128</v>
      </c>
      <c r="O92" s="28">
        <f t="shared" si="83"/>
        <v>0.10884995449969148</v>
      </c>
      <c r="P92" s="28">
        <f t="shared" si="83"/>
        <v>178.43339699170087</v>
      </c>
      <c r="Q92" s="28">
        <f t="shared" si="83"/>
        <v>3765</v>
      </c>
      <c r="R92" s="28">
        <f t="shared" si="83"/>
        <v>0.13033629415478104</v>
      </c>
      <c r="S92" s="28">
        <f t="shared" si="83"/>
        <v>213.83242199496618</v>
      </c>
      <c r="T92" s="28">
        <f t="shared" si="83"/>
        <v>6445</v>
      </c>
      <c r="U92" s="28">
        <f t="shared" si="83"/>
        <v>4405</v>
      </c>
      <c r="V92" s="28">
        <f t="shared" si="83"/>
        <v>0.1523271813815804</v>
      </c>
      <c r="W92" s="28">
        <f t="shared" si="83"/>
        <v>175.34591436589488</v>
      </c>
      <c r="X92" s="28">
        <f t="shared" si="83"/>
        <v>0</v>
      </c>
      <c r="Y92" s="28">
        <f t="shared" si="83"/>
        <v>131931.78999999998</v>
      </c>
      <c r="Z92" s="28">
        <f t="shared" si="83"/>
        <v>10.183825150473012</v>
      </c>
      <c r="AA92" s="28">
        <f t="shared" si="83"/>
        <v>10217.754341816006</v>
      </c>
      <c r="AB92" s="28">
        <f t="shared" si="83"/>
        <v>0</v>
      </c>
      <c r="AC92" s="28">
        <f t="shared" si="83"/>
        <v>848056.35</v>
      </c>
      <c r="AD92" s="28">
        <f t="shared" si="83"/>
        <v>32.256812465084685</v>
      </c>
      <c r="AE92" s="28">
        <f t="shared" si="83"/>
        <v>0</v>
      </c>
      <c r="AF92" s="28">
        <f t="shared" si="83"/>
        <v>1687991.1</v>
      </c>
      <c r="AG92" s="28">
        <f t="shared" si="83"/>
        <v>97.01069081924726</v>
      </c>
      <c r="AH92" s="28">
        <f t="shared" si="83"/>
        <v>0</v>
      </c>
      <c r="AI92" s="28">
        <f t="shared" si="83"/>
        <v>0</v>
      </c>
      <c r="AJ92" s="28">
        <f t="shared" si="83"/>
        <v>2652202.58</v>
      </c>
      <c r="AK92" s="28">
        <f t="shared" si="83"/>
        <v>80.83905515113054</v>
      </c>
      <c r="AL92" s="28">
        <f t="shared" si="83"/>
        <v>0</v>
      </c>
      <c r="AM92" s="28">
        <f t="shared" si="83"/>
        <v>3459328</v>
      </c>
      <c r="AN92" s="28">
        <f t="shared" si="83"/>
        <v>104.50242241709819</v>
      </c>
      <c r="AO92" s="28">
        <f t="shared" si="83"/>
        <v>0</v>
      </c>
      <c r="AP92" s="28">
        <f t="shared" si="83"/>
        <v>4193762.7499999995</v>
      </c>
      <c r="AQ92" s="28">
        <f t="shared" si="83"/>
        <v>194.30258619693166</v>
      </c>
      <c r="AR92" s="28">
        <f t="shared" si="83"/>
        <v>0</v>
      </c>
      <c r="AS92" s="28">
        <f t="shared" si="83"/>
        <v>0</v>
      </c>
      <c r="AT92" s="28">
        <f t="shared" si="83"/>
        <v>4965016.32</v>
      </c>
      <c r="AU92" s="28">
        <f t="shared" si="83"/>
        <v>216.16166791366967</v>
      </c>
      <c r="AV92" s="28">
        <f t="shared" si="83"/>
        <v>0</v>
      </c>
      <c r="AW92" s="28">
        <f t="shared" si="83"/>
        <v>5614074.57</v>
      </c>
      <c r="AX92" s="28">
        <f t="shared" si="83"/>
        <v>244.82602824912829</v>
      </c>
      <c r="AY92" s="28">
        <f t="shared" si="83"/>
        <v>0</v>
      </c>
      <c r="AZ92" s="28">
        <f t="shared" si="83"/>
        <v>6438900.83</v>
      </c>
      <c r="BA92" s="28">
        <f t="shared" si="83"/>
        <v>271.481114822661</v>
      </c>
      <c r="BB92" s="28">
        <f t="shared" si="83"/>
        <v>0</v>
      </c>
      <c r="BC92" s="28">
        <f t="shared" si="83"/>
        <v>7129781.899999999</v>
      </c>
      <c r="BD92" s="28">
        <f t="shared" si="83"/>
        <v>294.3782435162318</v>
      </c>
      <c r="BE92" s="28">
        <f t="shared" si="83"/>
        <v>8358901.1899999995</v>
      </c>
      <c r="BF92" s="28">
        <f t="shared" si="83"/>
        <v>333.972534402633</v>
      </c>
      <c r="BG92" s="28">
        <f t="shared" si="83"/>
        <v>10016593.139999999</v>
      </c>
      <c r="BH92" s="13">
        <f t="shared" si="73"/>
        <v>90.89741083467297</v>
      </c>
    </row>
    <row r="93" spans="1:60" ht="12.75">
      <c r="A93" s="8" t="s">
        <v>95</v>
      </c>
      <c r="B93" s="46">
        <v>9061430.34</v>
      </c>
      <c r="C93" s="31"/>
      <c r="D93" s="31"/>
      <c r="E93" s="23"/>
      <c r="F93" s="23"/>
      <c r="G93" s="31"/>
      <c r="H93" s="24"/>
      <c r="I93" s="24"/>
      <c r="J93" s="31">
        <v>3850</v>
      </c>
      <c r="K93" s="31">
        <v>2139</v>
      </c>
      <c r="L93" s="25">
        <f t="shared" si="59"/>
        <v>0.023605544817331785</v>
      </c>
      <c r="M93" s="26"/>
      <c r="N93" s="31">
        <v>2681</v>
      </c>
      <c r="O93" s="25">
        <f t="shared" si="75"/>
        <v>0.02958694046529524</v>
      </c>
      <c r="P93" s="25">
        <f t="shared" si="44"/>
        <v>69.63636363636364</v>
      </c>
      <c r="Q93" s="31">
        <v>3230</v>
      </c>
      <c r="R93" s="25">
        <f t="shared" si="45"/>
        <v>0.03564558661055711</v>
      </c>
      <c r="S93" s="25">
        <f t="shared" si="46"/>
        <v>83.8961038961039</v>
      </c>
      <c r="T93" s="31">
        <v>5381</v>
      </c>
      <c r="U93" s="31">
        <v>3782</v>
      </c>
      <c r="V93" s="25">
        <f t="shared" si="60"/>
        <v>0.04173734011180403</v>
      </c>
      <c r="W93" s="25">
        <f t="shared" si="61"/>
        <v>70.28433376695781</v>
      </c>
      <c r="X93" s="25"/>
      <c r="Y93" s="31">
        <v>69482.87</v>
      </c>
      <c r="Z93" s="13">
        <f>Y93/B93*100</f>
        <v>0.7667980373173624</v>
      </c>
      <c r="AA93" s="13">
        <f t="shared" si="62"/>
        <v>1291.2631481137335</v>
      </c>
      <c r="AB93" s="13"/>
      <c r="AC93" s="47">
        <v>708033.88</v>
      </c>
      <c r="AD93" s="13">
        <f t="shared" si="63"/>
        <v>7.8137099048757905</v>
      </c>
      <c r="AE93" s="4"/>
      <c r="AF93" s="47">
        <v>1470153.01</v>
      </c>
      <c r="AG93" s="13">
        <f t="shared" si="64"/>
        <v>16.2242930181815</v>
      </c>
      <c r="AH93" s="13"/>
      <c r="AI93" s="47"/>
      <c r="AJ93" s="47">
        <v>2356103.52</v>
      </c>
      <c r="AK93" s="18">
        <f t="shared" si="65"/>
        <v>26.001452658080026</v>
      </c>
      <c r="AL93" s="58"/>
      <c r="AM93" s="47">
        <v>3081239</v>
      </c>
      <c r="AN93" s="13">
        <f t="shared" si="66"/>
        <v>34.00389214932706</v>
      </c>
      <c r="AO93" s="13"/>
      <c r="AP93" s="47">
        <v>3015882.32</v>
      </c>
      <c r="AQ93" s="13">
        <f t="shared" si="67"/>
        <v>33.28262985907366</v>
      </c>
      <c r="AR93" s="13"/>
      <c r="AS93" s="47"/>
      <c r="AT93" s="47">
        <v>3714201.09</v>
      </c>
      <c r="AU93" s="61">
        <f t="shared" si="68"/>
        <v>40.989125895548185</v>
      </c>
      <c r="AV93" s="61"/>
      <c r="AW93" s="47">
        <v>4218883.98</v>
      </c>
      <c r="AX93" s="13">
        <f t="shared" si="69"/>
        <v>46.55869792847738</v>
      </c>
      <c r="AY93" s="72"/>
      <c r="AZ93" s="47">
        <v>4930650.39</v>
      </c>
      <c r="BA93" s="13">
        <f t="shared" si="70"/>
        <v>54.41359923316477</v>
      </c>
      <c r="BB93" s="13"/>
      <c r="BC93" s="47">
        <v>5518694.02</v>
      </c>
      <c r="BD93" s="13">
        <f t="shared" si="71"/>
        <v>60.903122497546</v>
      </c>
      <c r="BE93" s="47">
        <v>6611824.81</v>
      </c>
      <c r="BF93" s="13">
        <f t="shared" si="72"/>
        <v>72.96667923179112</v>
      </c>
      <c r="BG93" s="47">
        <v>8063665.59</v>
      </c>
      <c r="BH93" s="13">
        <f t="shared" si="73"/>
        <v>88.98888241080934</v>
      </c>
    </row>
    <row r="94" spans="1:60" ht="12.75">
      <c r="A94" s="8" t="s">
        <v>96</v>
      </c>
      <c r="B94" s="34">
        <v>269646.99</v>
      </c>
      <c r="C94" s="31">
        <v>169</v>
      </c>
      <c r="D94" s="31">
        <v>37</v>
      </c>
      <c r="E94" s="23">
        <f>ROUND(D94/B94*100,1)</f>
        <v>0</v>
      </c>
      <c r="F94" s="23">
        <f>ROUND(D94/C94*100,1)</f>
        <v>21.9</v>
      </c>
      <c r="G94" s="31">
        <v>68</v>
      </c>
      <c r="H94" s="24">
        <f>G94/B94*100</f>
        <v>0.025218156523831397</v>
      </c>
      <c r="I94" s="24">
        <f>G94/C94*100</f>
        <v>40.23668639053255</v>
      </c>
      <c r="J94" s="31">
        <v>182</v>
      </c>
      <c r="K94" s="31">
        <v>62</v>
      </c>
      <c r="L94" s="25">
        <f t="shared" si="59"/>
        <v>0.022993025065846277</v>
      </c>
      <c r="M94" s="26"/>
      <c r="N94" s="31">
        <v>80</v>
      </c>
      <c r="O94" s="25">
        <f t="shared" si="75"/>
        <v>0.029668419439801648</v>
      </c>
      <c r="P94" s="25">
        <f t="shared" si="44"/>
        <v>43.956043956043956</v>
      </c>
      <c r="Q94" s="31">
        <v>95</v>
      </c>
      <c r="R94" s="25">
        <f t="shared" si="45"/>
        <v>0.03523124808476445</v>
      </c>
      <c r="S94" s="25">
        <f t="shared" si="46"/>
        <v>52.197802197802204</v>
      </c>
      <c r="T94" s="31">
        <v>282</v>
      </c>
      <c r="U94" s="31">
        <v>112</v>
      </c>
      <c r="V94" s="25">
        <f t="shared" si="60"/>
        <v>0.041535787215722306</v>
      </c>
      <c r="W94" s="25">
        <f t="shared" si="61"/>
        <v>39.71631205673759</v>
      </c>
      <c r="X94" s="25"/>
      <c r="Y94" s="31">
        <v>4148.92</v>
      </c>
      <c r="Z94" s="13">
        <f>Y94/B94*100</f>
        <v>1.538648734777273</v>
      </c>
      <c r="AA94" s="13">
        <f t="shared" si="62"/>
        <v>1471.2482269503546</v>
      </c>
      <c r="AB94" s="13"/>
      <c r="AC94" s="47">
        <v>23422.47</v>
      </c>
      <c r="AD94" s="13">
        <f t="shared" si="63"/>
        <v>8.686345803452136</v>
      </c>
      <c r="AE94" s="4"/>
      <c r="AF94" s="47">
        <v>217838.09</v>
      </c>
      <c r="AG94" s="13">
        <f t="shared" si="64"/>
        <v>80.78639780106576</v>
      </c>
      <c r="AH94" s="13"/>
      <c r="AI94" s="47"/>
      <c r="AJ94" s="47">
        <v>62889.06</v>
      </c>
      <c r="AK94" s="18">
        <f t="shared" si="65"/>
        <v>23.322737628185653</v>
      </c>
      <c r="AL94" s="58"/>
      <c r="AM94" s="47">
        <v>82324</v>
      </c>
      <c r="AN94" s="13">
        <f t="shared" si="66"/>
        <v>30.530287024527887</v>
      </c>
      <c r="AO94" s="13"/>
      <c r="AP94" s="47">
        <v>98560.57</v>
      </c>
      <c r="AQ94" s="13">
        <f>AP94/B94*100</f>
        <v>36.551704137324144</v>
      </c>
      <c r="AR94" s="13"/>
      <c r="AS94" s="47"/>
      <c r="AT94" s="47">
        <v>115517.17</v>
      </c>
      <c r="AU94" s="61">
        <f t="shared" si="68"/>
        <v>42.8401481507359</v>
      </c>
      <c r="AV94" s="61"/>
      <c r="AW94" s="47">
        <v>140072.32</v>
      </c>
      <c r="AX94" s="13">
        <f t="shared" si="69"/>
        <v>51.94655427082646</v>
      </c>
      <c r="AY94" s="72"/>
      <c r="AZ94" s="47">
        <v>156966.92</v>
      </c>
      <c r="BA94" s="13">
        <f t="shared" si="70"/>
        <v>58.212005259172386</v>
      </c>
      <c r="BB94" s="13"/>
      <c r="BC94" s="47">
        <v>170922.74</v>
      </c>
      <c r="BD94" s="13">
        <f t="shared" si="71"/>
        <v>63.38759427650202</v>
      </c>
      <c r="BE94" s="47">
        <v>213617.57</v>
      </c>
      <c r="BF94" s="13">
        <f t="shared" si="72"/>
        <v>79.22119583088987</v>
      </c>
      <c r="BG94" s="47">
        <v>266476.86</v>
      </c>
      <c r="BH94" s="13">
        <f t="shared" si="73"/>
        <v>98.82434066851627</v>
      </c>
    </row>
    <row r="95" spans="1:60" ht="12.75">
      <c r="A95" s="8" t="s">
        <v>97</v>
      </c>
      <c r="B95" s="34">
        <v>740000</v>
      </c>
      <c r="C95" s="31"/>
      <c r="D95" s="31"/>
      <c r="E95" s="23"/>
      <c r="F95" s="23"/>
      <c r="G95" s="31"/>
      <c r="H95" s="24"/>
      <c r="I95" s="24"/>
      <c r="J95" s="31">
        <v>566</v>
      </c>
      <c r="K95" s="31">
        <v>288</v>
      </c>
      <c r="L95" s="25">
        <f t="shared" si="59"/>
        <v>0.03891891891891892</v>
      </c>
      <c r="M95" s="26"/>
      <c r="N95" s="31">
        <v>367</v>
      </c>
      <c r="O95" s="25">
        <f t="shared" si="75"/>
        <v>0.049594594594594595</v>
      </c>
      <c r="P95" s="25">
        <f t="shared" si="44"/>
        <v>64.84098939929329</v>
      </c>
      <c r="Q95" s="31">
        <v>440</v>
      </c>
      <c r="R95" s="25">
        <f t="shared" si="45"/>
        <v>0.05945945945945946</v>
      </c>
      <c r="S95" s="25">
        <f t="shared" si="46"/>
        <v>77.73851590106007</v>
      </c>
      <c r="T95" s="31">
        <v>782</v>
      </c>
      <c r="U95" s="31">
        <v>511</v>
      </c>
      <c r="V95" s="25">
        <f t="shared" si="60"/>
        <v>0.06905405405405406</v>
      </c>
      <c r="W95" s="25">
        <f t="shared" si="61"/>
        <v>65.34526854219949</v>
      </c>
      <c r="X95" s="25"/>
      <c r="Y95" s="31">
        <v>58300</v>
      </c>
      <c r="Z95" s="13">
        <f>Y95/B95*100</f>
        <v>7.878378378378378</v>
      </c>
      <c r="AA95" s="13">
        <f t="shared" si="62"/>
        <v>7455.242966751918</v>
      </c>
      <c r="AB95" s="13"/>
      <c r="AC95" s="47">
        <v>116600</v>
      </c>
      <c r="AD95" s="13">
        <f t="shared" si="63"/>
        <v>15.756756756756756</v>
      </c>
      <c r="AE95" s="4"/>
      <c r="AF95" s="47"/>
      <c r="AG95" s="13">
        <f t="shared" si="64"/>
        <v>0</v>
      </c>
      <c r="AH95" s="13"/>
      <c r="AI95" s="47"/>
      <c r="AJ95" s="47">
        <v>233210</v>
      </c>
      <c r="AK95" s="18">
        <f t="shared" si="65"/>
        <v>31.514864864864865</v>
      </c>
      <c r="AL95" s="58"/>
      <c r="AM95" s="47">
        <v>295765</v>
      </c>
      <c r="AN95" s="13">
        <f t="shared" si="66"/>
        <v>39.96824324324324</v>
      </c>
      <c r="AO95" s="13"/>
      <c r="AP95" s="47">
        <v>359638.25</v>
      </c>
      <c r="AQ95" s="13">
        <f t="shared" si="67"/>
        <v>48.59976351351351</v>
      </c>
      <c r="AR95" s="13"/>
      <c r="AS95" s="47"/>
      <c r="AT95" s="47">
        <v>425696</v>
      </c>
      <c r="AU95" s="61">
        <f t="shared" si="68"/>
        <v>57.52648648648648</v>
      </c>
      <c r="AV95" s="61"/>
      <c r="AW95" s="47">
        <v>471362</v>
      </c>
      <c r="AX95" s="13">
        <f t="shared" si="69"/>
        <v>63.69756756756757</v>
      </c>
      <c r="AY95" s="72"/>
      <c r="AZ95" s="47">
        <v>552028</v>
      </c>
      <c r="BA95" s="13">
        <f t="shared" si="70"/>
        <v>74.59837837837838</v>
      </c>
      <c r="BB95" s="13"/>
      <c r="BC95" s="47">
        <v>614694</v>
      </c>
      <c r="BD95" s="13">
        <f t="shared" si="71"/>
        <v>83.06675675675676</v>
      </c>
      <c r="BE95" s="47">
        <v>677360</v>
      </c>
      <c r="BF95" s="13">
        <f t="shared" si="72"/>
        <v>91.53513513513514</v>
      </c>
      <c r="BG95" s="47">
        <v>740000</v>
      </c>
      <c r="BH95" s="13">
        <f t="shared" si="73"/>
        <v>100</v>
      </c>
    </row>
    <row r="96" spans="1:60" ht="25.5">
      <c r="A96" s="8" t="s">
        <v>98</v>
      </c>
      <c r="B96" s="34">
        <v>948590.94</v>
      </c>
      <c r="C96" s="31">
        <v>1811</v>
      </c>
      <c r="D96" s="31">
        <v>454</v>
      </c>
      <c r="E96" s="23">
        <f>ROUND(D96/B96*100,1)</f>
        <v>0</v>
      </c>
      <c r="F96" s="23">
        <f>ROUND(D96/C96*100,1)</f>
        <v>25.1</v>
      </c>
      <c r="G96" s="31">
        <v>1718</v>
      </c>
      <c r="H96" s="24">
        <f>G96/B96*100</f>
        <v>0.1811107325144809</v>
      </c>
      <c r="I96" s="24">
        <f>G96/C96*100</f>
        <v>94.86471562672557</v>
      </c>
      <c r="J96" s="31"/>
      <c r="K96" s="31">
        <v>61</v>
      </c>
      <c r="L96" s="25">
        <f t="shared" si="59"/>
        <v>0.0064305906189658524</v>
      </c>
      <c r="M96" s="26"/>
      <c r="N96" s="31"/>
      <c r="O96" s="25"/>
      <c r="P96" s="25"/>
      <c r="Q96" s="31"/>
      <c r="R96" s="25"/>
      <c r="S96" s="25"/>
      <c r="T96" s="31"/>
      <c r="U96" s="31"/>
      <c r="V96" s="25"/>
      <c r="W96" s="25"/>
      <c r="X96" s="25"/>
      <c r="Y96" s="31"/>
      <c r="Z96" s="13"/>
      <c r="AA96" s="13"/>
      <c r="AB96" s="13"/>
      <c r="AC96" s="47"/>
      <c r="AD96" s="13"/>
      <c r="AE96" s="4"/>
      <c r="AF96" s="47"/>
      <c r="AG96" s="13">
        <f t="shared" si="64"/>
        <v>0</v>
      </c>
      <c r="AH96" s="13"/>
      <c r="AI96" s="47"/>
      <c r="AJ96" s="47"/>
      <c r="AK96" s="18"/>
      <c r="AL96" s="58"/>
      <c r="AM96" s="47"/>
      <c r="AN96" s="13"/>
      <c r="AO96" s="13"/>
      <c r="AP96" s="47">
        <v>719681.61</v>
      </c>
      <c r="AQ96" s="13">
        <f t="shared" si="67"/>
        <v>75.86848868702035</v>
      </c>
      <c r="AR96" s="72"/>
      <c r="AS96" s="47"/>
      <c r="AT96" s="47">
        <v>709602.06</v>
      </c>
      <c r="AU96" s="61">
        <f t="shared" si="68"/>
        <v>74.8059073808991</v>
      </c>
      <c r="AV96" s="61"/>
      <c r="AW96" s="47">
        <v>783756.27</v>
      </c>
      <c r="AX96" s="13">
        <f t="shared" si="69"/>
        <v>82.62320848225686</v>
      </c>
      <c r="AY96" s="72"/>
      <c r="AZ96" s="47">
        <v>799255.52</v>
      </c>
      <c r="BA96" s="13">
        <f t="shared" si="70"/>
        <v>84.25713195194548</v>
      </c>
      <c r="BB96" s="13"/>
      <c r="BC96" s="47">
        <v>825471.14</v>
      </c>
      <c r="BD96" s="13">
        <f t="shared" si="71"/>
        <v>87.02076998542702</v>
      </c>
      <c r="BE96" s="47">
        <v>856098.81</v>
      </c>
      <c r="BF96" s="13">
        <f t="shared" si="72"/>
        <v>90.2495242048169</v>
      </c>
      <c r="BG96" s="47">
        <v>946450.69</v>
      </c>
      <c r="BH96" s="13">
        <f t="shared" si="73"/>
        <v>99.77437587586489</v>
      </c>
    </row>
    <row r="97" spans="1:60" ht="12.75">
      <c r="A97" s="17" t="s">
        <v>99</v>
      </c>
      <c r="B97" s="28">
        <f>B98+B99+B100</f>
        <v>24344351.22</v>
      </c>
      <c r="C97" s="28">
        <f aca="true" t="shared" si="84" ref="C97:BG97">C98+C99+C100</f>
        <v>69</v>
      </c>
      <c r="D97" s="28">
        <f t="shared" si="84"/>
        <v>0</v>
      </c>
      <c r="E97" s="28">
        <f t="shared" si="84"/>
        <v>0</v>
      </c>
      <c r="F97" s="28">
        <f t="shared" si="84"/>
        <v>0</v>
      </c>
      <c r="G97" s="28">
        <f t="shared" si="84"/>
        <v>139</v>
      </c>
      <c r="H97" s="28">
        <f t="shared" si="84"/>
        <v>0.0006077807817588264</v>
      </c>
      <c r="I97" s="28">
        <f t="shared" si="84"/>
        <v>201.44927536231884</v>
      </c>
      <c r="J97" s="28">
        <f t="shared" si="84"/>
        <v>9205</v>
      </c>
      <c r="K97" s="28">
        <f t="shared" si="84"/>
        <v>5039</v>
      </c>
      <c r="L97" s="28">
        <f t="shared" si="84"/>
        <v>0.08590233436008965</v>
      </c>
      <c r="M97" s="28">
        <f t="shared" si="84"/>
        <v>0</v>
      </c>
      <c r="N97" s="28">
        <f t="shared" si="84"/>
        <v>6290</v>
      </c>
      <c r="O97" s="28">
        <f t="shared" si="84"/>
        <v>0.06646337811865148</v>
      </c>
      <c r="P97" s="28">
        <f t="shared" si="84"/>
        <v>113.53747089308763</v>
      </c>
      <c r="Q97" s="28">
        <f t="shared" si="84"/>
        <v>7686</v>
      </c>
      <c r="R97" s="28">
        <f t="shared" si="84"/>
        <v>0.0955603287184531</v>
      </c>
      <c r="S97" s="28">
        <f t="shared" si="84"/>
        <v>155.00419982746655</v>
      </c>
      <c r="T97" s="28">
        <f t="shared" si="84"/>
        <v>13801</v>
      </c>
      <c r="U97" s="28">
        <f t="shared" si="84"/>
        <v>8936</v>
      </c>
      <c r="V97" s="28">
        <f t="shared" si="84"/>
        <v>0.10485813450409856</v>
      </c>
      <c r="W97" s="28">
        <f t="shared" si="84"/>
        <v>103.70291636475127</v>
      </c>
      <c r="X97" s="28">
        <f t="shared" si="84"/>
        <v>0</v>
      </c>
      <c r="Y97" s="28">
        <f t="shared" si="84"/>
        <v>532024.4</v>
      </c>
      <c r="Z97" s="28">
        <f t="shared" si="84"/>
        <v>2.3262892499767664</v>
      </c>
      <c r="AA97" s="28">
        <f t="shared" si="84"/>
        <v>3931.311608660312</v>
      </c>
      <c r="AB97" s="28">
        <f t="shared" si="84"/>
        <v>0</v>
      </c>
      <c r="AC97" s="28">
        <f t="shared" si="84"/>
        <v>1700234.42</v>
      </c>
      <c r="AD97" s="28">
        <f t="shared" si="84"/>
        <v>11.649681544371706</v>
      </c>
      <c r="AE97" s="28">
        <f t="shared" si="84"/>
        <v>0</v>
      </c>
      <c r="AF97" s="28">
        <f t="shared" si="84"/>
        <v>4237563.81</v>
      </c>
      <c r="AG97" s="28">
        <f t="shared" si="84"/>
        <v>39.65677516131035</v>
      </c>
      <c r="AH97" s="28">
        <f t="shared" si="84"/>
        <v>0</v>
      </c>
      <c r="AI97" s="28">
        <f t="shared" si="84"/>
        <v>0</v>
      </c>
      <c r="AJ97" s="28">
        <f t="shared" si="84"/>
        <v>6275087.399999999</v>
      </c>
      <c r="AK97" s="28">
        <f t="shared" si="84"/>
        <v>58.57787577171318</v>
      </c>
      <c r="AL97" s="28">
        <f t="shared" si="84"/>
        <v>0</v>
      </c>
      <c r="AM97" s="28">
        <f t="shared" si="84"/>
        <v>7925888</v>
      </c>
      <c r="AN97" s="28">
        <f t="shared" si="84"/>
        <v>98.36309256162617</v>
      </c>
      <c r="AO97" s="28">
        <f t="shared" si="84"/>
        <v>0</v>
      </c>
      <c r="AP97" s="28">
        <f t="shared" si="84"/>
        <v>9298528.089999998</v>
      </c>
      <c r="AQ97" s="28">
        <f t="shared" si="84"/>
        <v>140.5324681492628</v>
      </c>
      <c r="AR97" s="28">
        <f t="shared" si="84"/>
        <v>0</v>
      </c>
      <c r="AS97" s="28">
        <f t="shared" si="84"/>
        <v>0</v>
      </c>
      <c r="AT97" s="28">
        <f t="shared" si="84"/>
        <v>11498034.81</v>
      </c>
      <c r="AU97" s="28">
        <f t="shared" si="84"/>
        <v>182.08140424973774</v>
      </c>
      <c r="AV97" s="28">
        <f t="shared" si="84"/>
        <v>0</v>
      </c>
      <c r="AW97" s="28">
        <f t="shared" si="84"/>
        <v>13081437.43</v>
      </c>
      <c r="AX97" s="28">
        <f t="shared" si="84"/>
        <v>212.0454467671257</v>
      </c>
      <c r="AY97" s="28">
        <f t="shared" si="84"/>
        <v>0</v>
      </c>
      <c r="AZ97" s="28">
        <f t="shared" si="84"/>
        <v>14707177.469999999</v>
      </c>
      <c r="BA97" s="28">
        <f t="shared" si="84"/>
        <v>234.28464558769178</v>
      </c>
      <c r="BB97" s="28">
        <f t="shared" si="84"/>
        <v>0</v>
      </c>
      <c r="BC97" s="28">
        <f t="shared" si="84"/>
        <v>16542448.39</v>
      </c>
      <c r="BD97" s="28">
        <f t="shared" si="84"/>
        <v>246.2773428791387</v>
      </c>
      <c r="BE97" s="28">
        <f t="shared" si="84"/>
        <v>18483045.580000002</v>
      </c>
      <c r="BF97" s="28">
        <f t="shared" si="84"/>
        <v>259.46342296826367</v>
      </c>
      <c r="BG97" s="28">
        <f t="shared" si="84"/>
        <v>22296659.340000004</v>
      </c>
      <c r="BH97" s="13">
        <f t="shared" si="73"/>
        <v>91.58863647055124</v>
      </c>
    </row>
    <row r="98" spans="1:60" ht="12.75">
      <c r="A98" s="8" t="s">
        <v>62</v>
      </c>
      <c r="B98" s="34">
        <v>22870088.06</v>
      </c>
      <c r="C98" s="31">
        <v>69</v>
      </c>
      <c r="D98" s="31"/>
      <c r="E98" s="23">
        <f>ROUND(D98/B98*100,1)</f>
        <v>0</v>
      </c>
      <c r="F98" s="23">
        <f>ROUND(D98/C98*100,1)</f>
        <v>0</v>
      </c>
      <c r="G98" s="31">
        <v>139</v>
      </c>
      <c r="H98" s="24">
        <f>G98/B98*100</f>
        <v>0.0006077807817588264</v>
      </c>
      <c r="I98" s="24">
        <f>G98/C98*100</f>
        <v>201.44927536231884</v>
      </c>
      <c r="J98" s="31">
        <v>9069</v>
      </c>
      <c r="K98" s="31">
        <v>4939</v>
      </c>
      <c r="L98" s="25">
        <f t="shared" si="59"/>
        <v>0.021595894108682328</v>
      </c>
      <c r="M98" s="26"/>
      <c r="N98" s="31">
        <v>6229</v>
      </c>
      <c r="O98" s="25">
        <f t="shared" si="75"/>
        <v>0.02723644956529302</v>
      </c>
      <c r="P98" s="25">
        <f t="shared" si="44"/>
        <v>68.68452971661705</v>
      </c>
      <c r="Q98" s="31">
        <v>7589</v>
      </c>
      <c r="R98" s="25">
        <f t="shared" si="45"/>
        <v>0.033183081674588014</v>
      </c>
      <c r="S98" s="25">
        <f t="shared" si="46"/>
        <v>83.68067041570184</v>
      </c>
      <c r="T98" s="31">
        <v>13533</v>
      </c>
      <c r="U98" s="31">
        <v>8833</v>
      </c>
      <c r="V98" s="25">
        <f t="shared" si="60"/>
        <v>0.03862250104514902</v>
      </c>
      <c r="W98" s="25">
        <f t="shared" si="61"/>
        <v>65.27008054385576</v>
      </c>
      <c r="X98" s="25"/>
      <c r="Y98" s="31">
        <v>532024.4</v>
      </c>
      <c r="Z98" s="13">
        <f>Y98/B98*100</f>
        <v>2.3262892499767664</v>
      </c>
      <c r="AA98" s="13">
        <f t="shared" si="62"/>
        <v>3931.311608660312</v>
      </c>
      <c r="AB98" s="13"/>
      <c r="AC98" s="47">
        <v>1693634.42</v>
      </c>
      <c r="AD98" s="13">
        <f t="shared" si="63"/>
        <v>7.405456487778824</v>
      </c>
      <c r="AE98" s="4"/>
      <c r="AF98" s="47">
        <v>4204483.81</v>
      </c>
      <c r="AG98" s="13">
        <f t="shared" si="64"/>
        <v>18.38420472614481</v>
      </c>
      <c r="AH98" s="13"/>
      <c r="AI98" s="47"/>
      <c r="AJ98" s="47">
        <v>6226331.64</v>
      </c>
      <c r="AK98" s="18">
        <f t="shared" si="65"/>
        <v>27.224782098193636</v>
      </c>
      <c r="AL98" s="58"/>
      <c r="AM98" s="47">
        <v>7826142</v>
      </c>
      <c r="AN98" s="13">
        <f t="shared" si="66"/>
        <v>34.21999066845744</v>
      </c>
      <c r="AO98" s="13"/>
      <c r="AP98" s="47">
        <v>8697621.53</v>
      </c>
      <c r="AQ98" s="13">
        <f t="shared" si="67"/>
        <v>38.0305554888187</v>
      </c>
      <c r="AR98" s="72"/>
      <c r="AS98" s="47"/>
      <c r="AT98" s="47">
        <v>10560456.61</v>
      </c>
      <c r="AU98" s="61">
        <f t="shared" si="68"/>
        <v>46.17584585723716</v>
      </c>
      <c r="AV98" s="61"/>
      <c r="AW98" s="47">
        <v>11987719</v>
      </c>
      <c r="AX98" s="13">
        <f t="shared" si="69"/>
        <v>52.4165843548571</v>
      </c>
      <c r="AY98" s="72"/>
      <c r="AZ98" s="47">
        <v>13553429.2</v>
      </c>
      <c r="BA98" s="13">
        <f t="shared" si="70"/>
        <v>59.262689170423776</v>
      </c>
      <c r="BB98" s="13"/>
      <c r="BC98" s="47">
        <v>15333170.72</v>
      </c>
      <c r="BD98" s="13">
        <f t="shared" si="71"/>
        <v>67.04465098592192</v>
      </c>
      <c r="BE98" s="47">
        <v>17217411.41</v>
      </c>
      <c r="BF98" s="13">
        <f t="shared" si="72"/>
        <v>75.28353788944703</v>
      </c>
      <c r="BG98" s="47">
        <v>20928440.16</v>
      </c>
      <c r="BH98" s="13">
        <f t="shared" si="73"/>
        <v>91.51009871537855</v>
      </c>
    </row>
    <row r="99" spans="1:60" ht="12.75">
      <c r="A99" s="8" t="s">
        <v>100</v>
      </c>
      <c r="B99" s="34">
        <v>155505.42</v>
      </c>
      <c r="C99" s="31"/>
      <c r="D99" s="31"/>
      <c r="E99" s="23"/>
      <c r="F99" s="23"/>
      <c r="G99" s="31"/>
      <c r="H99" s="24"/>
      <c r="I99" s="24"/>
      <c r="J99" s="31">
        <v>136</v>
      </c>
      <c r="K99" s="31">
        <v>100</v>
      </c>
      <c r="L99" s="25">
        <f t="shared" si="59"/>
        <v>0.06430644025140732</v>
      </c>
      <c r="M99" s="26"/>
      <c r="N99" s="31">
        <v>61</v>
      </c>
      <c r="O99" s="25">
        <f t="shared" si="75"/>
        <v>0.03922692855335846</v>
      </c>
      <c r="P99" s="25">
        <f t="shared" si="44"/>
        <v>44.85294117647059</v>
      </c>
      <c r="Q99" s="31">
        <v>97</v>
      </c>
      <c r="R99" s="25">
        <f t="shared" si="45"/>
        <v>0.06237724704386509</v>
      </c>
      <c r="S99" s="25">
        <f t="shared" si="46"/>
        <v>71.32352941176471</v>
      </c>
      <c r="T99" s="31">
        <v>268</v>
      </c>
      <c r="U99" s="31">
        <v>103</v>
      </c>
      <c r="V99" s="25">
        <f t="shared" si="60"/>
        <v>0.06623563345894953</v>
      </c>
      <c r="W99" s="25">
        <f t="shared" si="61"/>
        <v>38.43283582089552</v>
      </c>
      <c r="X99" s="25"/>
      <c r="Y99" s="31">
        <v>0</v>
      </c>
      <c r="Z99" s="13">
        <f>Y99/B99*100</f>
        <v>0</v>
      </c>
      <c r="AA99" s="13">
        <f t="shared" si="62"/>
        <v>0</v>
      </c>
      <c r="AB99" s="13"/>
      <c r="AC99" s="47">
        <v>6600</v>
      </c>
      <c r="AD99" s="13">
        <f t="shared" si="63"/>
        <v>4.2442250565928825</v>
      </c>
      <c r="AE99" s="4"/>
      <c r="AF99" s="47">
        <v>33080</v>
      </c>
      <c r="AG99" s="13">
        <f t="shared" si="64"/>
        <v>21.272570435165537</v>
      </c>
      <c r="AH99" s="13"/>
      <c r="AI99" s="47"/>
      <c r="AJ99" s="47">
        <v>48755.76</v>
      </c>
      <c r="AK99" s="18">
        <f t="shared" si="65"/>
        <v>31.353093673519545</v>
      </c>
      <c r="AL99" s="58"/>
      <c r="AM99" s="47">
        <v>99746</v>
      </c>
      <c r="AN99" s="13">
        <f t="shared" si="66"/>
        <v>64.14310189316873</v>
      </c>
      <c r="AO99" s="13"/>
      <c r="AP99" s="47">
        <v>100374.2</v>
      </c>
      <c r="AQ99" s="13">
        <f t="shared" si="67"/>
        <v>64.54707495082808</v>
      </c>
      <c r="AR99" s="72"/>
      <c r="AS99" s="47"/>
      <c r="AT99" s="47">
        <v>114255.9</v>
      </c>
      <c r="AU99" s="61">
        <f t="shared" si="68"/>
        <v>73.47390206720767</v>
      </c>
      <c r="AV99" s="61"/>
      <c r="AW99" s="47">
        <v>135205.5</v>
      </c>
      <c r="AX99" s="13">
        <f t="shared" si="69"/>
        <v>86.94584407411651</v>
      </c>
      <c r="AY99" s="72"/>
      <c r="AZ99" s="47">
        <v>154317.66</v>
      </c>
      <c r="BA99" s="13">
        <f t="shared" si="70"/>
        <v>99.23619382526988</v>
      </c>
      <c r="BB99" s="13"/>
      <c r="BC99" s="47">
        <v>154317.66</v>
      </c>
      <c r="BD99" s="13">
        <f t="shared" si="71"/>
        <v>99.23619382526988</v>
      </c>
      <c r="BE99" s="47">
        <v>155505.42</v>
      </c>
      <c r="BF99" s="13">
        <f t="shared" si="72"/>
        <v>100</v>
      </c>
      <c r="BG99" s="47">
        <v>155505.42</v>
      </c>
      <c r="BH99" s="13">
        <f t="shared" si="73"/>
        <v>100</v>
      </c>
    </row>
    <row r="100" spans="1:60" ht="12.75">
      <c r="A100" s="8" t="s">
        <v>133</v>
      </c>
      <c r="B100" s="34">
        <v>1318757.74</v>
      </c>
      <c r="C100" s="31"/>
      <c r="D100" s="31"/>
      <c r="E100" s="23"/>
      <c r="F100" s="23"/>
      <c r="G100" s="31"/>
      <c r="H100" s="24"/>
      <c r="I100" s="24"/>
      <c r="J100" s="31"/>
      <c r="K100" s="31"/>
      <c r="L100" s="25"/>
      <c r="M100" s="26"/>
      <c r="N100" s="31"/>
      <c r="O100" s="25"/>
      <c r="P100" s="25"/>
      <c r="Q100" s="31"/>
      <c r="R100" s="25"/>
      <c r="S100" s="25"/>
      <c r="T100" s="31"/>
      <c r="U100" s="31"/>
      <c r="V100" s="25"/>
      <c r="W100" s="25"/>
      <c r="X100" s="25"/>
      <c r="Y100" s="31"/>
      <c r="Z100" s="13"/>
      <c r="AA100" s="13"/>
      <c r="AB100" s="13"/>
      <c r="AC100" s="47"/>
      <c r="AD100" s="13"/>
      <c r="AE100" s="4"/>
      <c r="AF100" s="47"/>
      <c r="AG100" s="13"/>
      <c r="AH100" s="13"/>
      <c r="AI100" s="47"/>
      <c r="AJ100" s="47"/>
      <c r="AK100" s="18"/>
      <c r="AL100" s="58"/>
      <c r="AM100" s="47"/>
      <c r="AN100" s="13"/>
      <c r="AO100" s="13"/>
      <c r="AP100" s="47">
        <v>500532.36</v>
      </c>
      <c r="AQ100" s="13">
        <f t="shared" si="67"/>
        <v>37.954837709616015</v>
      </c>
      <c r="AR100" s="72"/>
      <c r="AS100" s="47"/>
      <c r="AT100" s="47">
        <v>823322.3</v>
      </c>
      <c r="AU100" s="61">
        <f t="shared" si="68"/>
        <v>62.43165632529293</v>
      </c>
      <c r="AV100" s="61"/>
      <c r="AW100" s="47">
        <v>958512.93</v>
      </c>
      <c r="AX100" s="13">
        <f t="shared" si="69"/>
        <v>72.6830183381521</v>
      </c>
      <c r="AY100" s="72"/>
      <c r="AZ100" s="47">
        <v>999430.61</v>
      </c>
      <c r="BA100" s="13">
        <f t="shared" si="70"/>
        <v>75.78576259199814</v>
      </c>
      <c r="BB100" s="13"/>
      <c r="BC100" s="47">
        <v>1054960.01</v>
      </c>
      <c r="BD100" s="13">
        <f t="shared" si="71"/>
        <v>79.99649806794689</v>
      </c>
      <c r="BE100" s="47">
        <v>1110128.75</v>
      </c>
      <c r="BF100" s="13">
        <f t="shared" si="72"/>
        <v>84.17988507881667</v>
      </c>
      <c r="BG100" s="47">
        <v>1212713.76</v>
      </c>
      <c r="BH100" s="13">
        <f t="shared" si="73"/>
        <v>91.95879752713337</v>
      </c>
    </row>
    <row r="101" spans="1:60" ht="12.75">
      <c r="A101" s="17" t="s">
        <v>101</v>
      </c>
      <c r="B101" s="28">
        <f>B102+B103+B104+B105+B106</f>
        <v>4739341.46</v>
      </c>
      <c r="C101" s="28">
        <f aca="true" t="shared" si="85" ref="C101:BG101">C102+C103+C104+C105+C106</f>
        <v>5283</v>
      </c>
      <c r="D101" s="28">
        <f t="shared" si="85"/>
        <v>2537</v>
      </c>
      <c r="E101" s="28" t="e">
        <f t="shared" si="85"/>
        <v>#DIV/0!</v>
      </c>
      <c r="F101" s="28">
        <f t="shared" si="85"/>
        <v>113</v>
      </c>
      <c r="G101" s="28">
        <f t="shared" si="85"/>
        <v>4153</v>
      </c>
      <c r="H101" s="28" t="e">
        <f t="shared" si="85"/>
        <v>#DIV/0!</v>
      </c>
      <c r="I101" s="28">
        <f t="shared" si="85"/>
        <v>163.58635759072772</v>
      </c>
      <c r="J101" s="28">
        <f t="shared" si="85"/>
        <v>6163</v>
      </c>
      <c r="K101" s="28">
        <f t="shared" si="85"/>
        <v>6059</v>
      </c>
      <c r="L101" s="28" t="e">
        <f t="shared" si="85"/>
        <v>#DIV/0!</v>
      </c>
      <c r="M101" s="28">
        <f t="shared" si="85"/>
        <v>0</v>
      </c>
      <c r="N101" s="28">
        <f t="shared" si="85"/>
        <v>5954</v>
      </c>
      <c r="O101" s="28" t="e">
        <f t="shared" si="85"/>
        <v>#DIV/0!</v>
      </c>
      <c r="P101" s="28">
        <f t="shared" si="85"/>
        <v>581.8075394646248</v>
      </c>
      <c r="Q101" s="28">
        <f t="shared" si="85"/>
        <v>6081</v>
      </c>
      <c r="R101" s="28" t="e">
        <f t="shared" si="85"/>
        <v>#DIV/0!</v>
      </c>
      <c r="S101" s="28">
        <f t="shared" si="85"/>
        <v>424.8146729061274</v>
      </c>
      <c r="T101" s="28">
        <f t="shared" si="85"/>
        <v>6491</v>
      </c>
      <c r="U101" s="28">
        <f t="shared" si="85"/>
        <v>6166</v>
      </c>
      <c r="V101" s="28" t="e">
        <f t="shared" si="85"/>
        <v>#DIV/0!</v>
      </c>
      <c r="W101" s="28">
        <f t="shared" si="85"/>
        <v>374.38902038433855</v>
      </c>
      <c r="X101" s="28">
        <f t="shared" si="85"/>
        <v>0</v>
      </c>
      <c r="Y101" s="28">
        <f t="shared" si="85"/>
        <v>59326</v>
      </c>
      <c r="Z101" s="28" t="e">
        <f t="shared" si="85"/>
        <v>#DIV/0!</v>
      </c>
      <c r="AA101" s="28">
        <f t="shared" si="85"/>
        <v>11408.846153846154</v>
      </c>
      <c r="AB101" s="28">
        <f t="shared" si="85"/>
        <v>0</v>
      </c>
      <c r="AC101" s="28">
        <f t="shared" si="85"/>
        <v>125828.6</v>
      </c>
      <c r="AD101" s="28" t="e">
        <f t="shared" si="85"/>
        <v>#DIV/0!</v>
      </c>
      <c r="AE101" s="28">
        <f t="shared" si="85"/>
        <v>0</v>
      </c>
      <c r="AF101" s="28">
        <f t="shared" si="85"/>
        <v>313885.14999999997</v>
      </c>
      <c r="AG101" s="28" t="e">
        <f t="shared" si="85"/>
        <v>#DIV/0!</v>
      </c>
      <c r="AH101" s="28">
        <f t="shared" si="85"/>
        <v>0</v>
      </c>
      <c r="AI101" s="28">
        <f t="shared" si="85"/>
        <v>0</v>
      </c>
      <c r="AJ101" s="28">
        <f t="shared" si="85"/>
        <v>450325.68</v>
      </c>
      <c r="AK101" s="28" t="e">
        <f t="shared" si="85"/>
        <v>#DIV/0!</v>
      </c>
      <c r="AL101" s="28">
        <f t="shared" si="85"/>
        <v>0</v>
      </c>
      <c r="AM101" s="28">
        <f t="shared" si="85"/>
        <v>587982</v>
      </c>
      <c r="AN101" s="28" t="e">
        <f t="shared" si="85"/>
        <v>#DIV/0!</v>
      </c>
      <c r="AO101" s="28">
        <f t="shared" si="85"/>
        <v>0</v>
      </c>
      <c r="AP101" s="28">
        <f t="shared" si="85"/>
        <v>1982561.81</v>
      </c>
      <c r="AQ101" s="28" t="e">
        <f t="shared" si="85"/>
        <v>#DIV/0!</v>
      </c>
      <c r="AR101" s="28">
        <f t="shared" si="85"/>
        <v>0</v>
      </c>
      <c r="AS101" s="28">
        <f t="shared" si="85"/>
        <v>0</v>
      </c>
      <c r="AT101" s="28">
        <f t="shared" si="85"/>
        <v>2383825.49</v>
      </c>
      <c r="AU101" s="28">
        <f t="shared" si="85"/>
        <v>154.24099694864768</v>
      </c>
      <c r="AV101" s="28">
        <f t="shared" si="85"/>
        <v>0</v>
      </c>
      <c r="AW101" s="28">
        <f t="shared" si="85"/>
        <v>2773400.84</v>
      </c>
      <c r="AX101" s="28">
        <f t="shared" si="85"/>
        <v>178.5798020333532</v>
      </c>
      <c r="AY101" s="28">
        <f t="shared" si="85"/>
        <v>0</v>
      </c>
      <c r="AZ101" s="28">
        <f t="shared" si="85"/>
        <v>3148627.16</v>
      </c>
      <c r="BA101" s="28">
        <f t="shared" si="85"/>
        <v>201.84277437570483</v>
      </c>
      <c r="BB101" s="28">
        <f t="shared" si="85"/>
        <v>0</v>
      </c>
      <c r="BC101" s="28">
        <f t="shared" si="85"/>
        <v>3456053.95</v>
      </c>
      <c r="BD101" s="28">
        <f t="shared" si="85"/>
        <v>222.52033416413047</v>
      </c>
      <c r="BE101" s="28">
        <f t="shared" si="85"/>
        <v>3821447.99</v>
      </c>
      <c r="BF101" s="28">
        <f t="shared" si="85"/>
        <v>246.3702037828528</v>
      </c>
      <c r="BG101" s="28">
        <f t="shared" si="85"/>
        <v>4614716.07</v>
      </c>
      <c r="BH101" s="13">
        <f t="shared" si="73"/>
        <v>97.37040702697122</v>
      </c>
    </row>
    <row r="102" spans="1:60" ht="12.75">
      <c r="A102" s="8" t="s">
        <v>108</v>
      </c>
      <c r="B102" s="29">
        <v>665000</v>
      </c>
      <c r="C102" s="31"/>
      <c r="D102" s="31"/>
      <c r="E102" s="23"/>
      <c r="F102" s="23"/>
      <c r="G102" s="31"/>
      <c r="H102" s="24"/>
      <c r="I102" s="24"/>
      <c r="J102" s="31">
        <v>186</v>
      </c>
      <c r="K102" s="30"/>
      <c r="L102" s="23"/>
      <c r="M102" s="26"/>
      <c r="N102" s="31">
        <v>135</v>
      </c>
      <c r="O102" s="25">
        <f t="shared" si="75"/>
        <v>0.02030075187969925</v>
      </c>
      <c r="P102" s="25">
        <f t="shared" si="44"/>
        <v>72.58064516129032</v>
      </c>
      <c r="Q102" s="31">
        <v>168</v>
      </c>
      <c r="R102" s="25">
        <f t="shared" si="45"/>
        <v>0.02526315789473684</v>
      </c>
      <c r="S102" s="25">
        <f t="shared" si="46"/>
        <v>90.32258064516128</v>
      </c>
      <c r="T102" s="31">
        <v>291</v>
      </c>
      <c r="U102" s="31">
        <v>200</v>
      </c>
      <c r="V102" s="25">
        <f t="shared" si="60"/>
        <v>0.03007518796992481</v>
      </c>
      <c r="W102" s="25">
        <f t="shared" si="61"/>
        <v>68.72852233676976</v>
      </c>
      <c r="X102" s="25"/>
      <c r="Y102" s="31">
        <v>0</v>
      </c>
      <c r="Z102" s="13">
        <f>Y102/B102*100</f>
        <v>0</v>
      </c>
      <c r="AA102" s="13">
        <f t="shared" si="62"/>
        <v>0</v>
      </c>
      <c r="AB102" s="13"/>
      <c r="AC102" s="47"/>
      <c r="AD102" s="13">
        <f t="shared" si="63"/>
        <v>0</v>
      </c>
      <c r="AE102" s="4"/>
      <c r="AF102" s="47">
        <v>108496.6</v>
      </c>
      <c r="AG102" s="13">
        <f t="shared" si="64"/>
        <v>16.315278195488723</v>
      </c>
      <c r="AH102" s="13"/>
      <c r="AI102" s="47"/>
      <c r="AJ102" s="47">
        <v>173854.05</v>
      </c>
      <c r="AK102" s="18">
        <f t="shared" si="65"/>
        <v>26.143466165413532</v>
      </c>
      <c r="AL102" s="58"/>
      <c r="AM102" s="47">
        <v>234696</v>
      </c>
      <c r="AN102" s="13">
        <f t="shared" si="66"/>
        <v>35.29263157894737</v>
      </c>
      <c r="AO102" s="13"/>
      <c r="AP102" s="47">
        <v>294689.13</v>
      </c>
      <c r="AQ102" s="13">
        <f t="shared" si="67"/>
        <v>44.314154887218045</v>
      </c>
      <c r="AR102" s="72"/>
      <c r="AS102" s="47"/>
      <c r="AT102" s="47">
        <v>351756.45</v>
      </c>
      <c r="AU102" s="61">
        <f t="shared" si="68"/>
        <v>52.89570676691729</v>
      </c>
      <c r="AV102" s="61"/>
      <c r="AW102" s="47">
        <v>406263.33</v>
      </c>
      <c r="AX102" s="13">
        <f t="shared" si="69"/>
        <v>61.09223007518797</v>
      </c>
      <c r="AY102" s="72"/>
      <c r="AZ102" s="47">
        <v>455523.24</v>
      </c>
      <c r="BA102" s="13">
        <f t="shared" si="70"/>
        <v>68.49973533834587</v>
      </c>
      <c r="BB102" s="13"/>
      <c r="BC102" s="47">
        <v>501005.89</v>
      </c>
      <c r="BD102" s="13">
        <f t="shared" si="71"/>
        <v>75.33923157894738</v>
      </c>
      <c r="BE102" s="47">
        <v>548902.48</v>
      </c>
      <c r="BF102" s="13">
        <f t="shared" si="72"/>
        <v>82.54172631578946</v>
      </c>
      <c r="BG102" s="47">
        <v>645675.88</v>
      </c>
      <c r="BH102" s="13">
        <f t="shared" si="73"/>
        <v>97.09411729323308</v>
      </c>
    </row>
    <row r="103" spans="1:60" ht="12.75">
      <c r="A103" s="8" t="s">
        <v>102</v>
      </c>
      <c r="B103" s="34">
        <v>0</v>
      </c>
      <c r="C103" s="31">
        <v>5263</v>
      </c>
      <c r="D103" s="31">
        <v>2524</v>
      </c>
      <c r="E103" s="23" t="e">
        <f>ROUND(D103/B103*100,1)</f>
        <v>#DIV/0!</v>
      </c>
      <c r="F103" s="23">
        <f>ROUND(D103/C103*100,1)</f>
        <v>48</v>
      </c>
      <c r="G103" s="31">
        <v>4136</v>
      </c>
      <c r="H103" s="24" t="e">
        <f>G103/B103*100</f>
        <v>#DIV/0!</v>
      </c>
      <c r="I103" s="24">
        <f>G103/C103*100</f>
        <v>78.58635759072772</v>
      </c>
      <c r="J103" s="31">
        <v>1821</v>
      </c>
      <c r="K103" s="31">
        <v>1718</v>
      </c>
      <c r="L103" s="25" t="e">
        <f t="shared" si="59"/>
        <v>#DIV/0!</v>
      </c>
      <c r="M103" s="26"/>
      <c r="N103" s="31">
        <v>1718</v>
      </c>
      <c r="O103" s="25" t="e">
        <f t="shared" si="75"/>
        <v>#DIV/0!</v>
      </c>
      <c r="P103" s="25">
        <f t="shared" si="44"/>
        <v>94.3437671609006</v>
      </c>
      <c r="Q103" s="31">
        <v>1817</v>
      </c>
      <c r="R103" s="25" t="e">
        <f t="shared" si="45"/>
        <v>#DIV/0!</v>
      </c>
      <c r="S103" s="25">
        <f t="shared" si="46"/>
        <v>99.78034047226798</v>
      </c>
      <c r="T103" s="31">
        <v>1831</v>
      </c>
      <c r="U103" s="31">
        <v>1817</v>
      </c>
      <c r="V103" s="25" t="e">
        <f t="shared" si="60"/>
        <v>#DIV/0!</v>
      </c>
      <c r="W103" s="25">
        <f t="shared" si="61"/>
        <v>99.23539049699617</v>
      </c>
      <c r="X103" s="25"/>
      <c r="Y103" s="31">
        <v>0</v>
      </c>
      <c r="Z103" s="13" t="e">
        <f>Y103/B103*100</f>
        <v>#DIV/0!</v>
      </c>
      <c r="AA103" s="13">
        <f t="shared" si="62"/>
        <v>0</v>
      </c>
      <c r="AB103" s="13"/>
      <c r="AC103" s="47"/>
      <c r="AD103" s="13"/>
      <c r="AE103" s="4"/>
      <c r="AF103" s="47">
        <v>0</v>
      </c>
      <c r="AG103" s="13"/>
      <c r="AH103" s="13"/>
      <c r="AI103" s="47"/>
      <c r="AJ103" s="47"/>
      <c r="AK103" s="18"/>
      <c r="AL103" s="58"/>
      <c r="AM103" s="47"/>
      <c r="AN103" s="13"/>
      <c r="AO103" s="13"/>
      <c r="AP103" s="47"/>
      <c r="AQ103" s="13"/>
      <c r="AR103" s="72"/>
      <c r="AS103" s="47"/>
      <c r="AT103" s="47"/>
      <c r="AU103" s="61"/>
      <c r="AV103" s="61"/>
      <c r="AW103" s="47"/>
      <c r="AX103" s="13"/>
      <c r="AY103" s="72"/>
      <c r="AZ103" s="47"/>
      <c r="BA103" s="13"/>
      <c r="BB103" s="13"/>
      <c r="BC103" s="47"/>
      <c r="BD103" s="13"/>
      <c r="BE103" s="47"/>
      <c r="BF103" s="13"/>
      <c r="BG103" s="47"/>
      <c r="BH103" s="13"/>
    </row>
    <row r="104" spans="1:60" ht="12.75">
      <c r="A104" s="8" t="s">
        <v>63</v>
      </c>
      <c r="B104" s="34">
        <v>3173498.46</v>
      </c>
      <c r="C104" s="31">
        <v>20</v>
      </c>
      <c r="D104" s="31">
        <v>13</v>
      </c>
      <c r="E104" s="23">
        <f>ROUND(D104/B104*100,1)</f>
        <v>0</v>
      </c>
      <c r="F104" s="23">
        <f>ROUND(D104/C104*100,1)</f>
        <v>65</v>
      </c>
      <c r="G104" s="31">
        <v>17</v>
      </c>
      <c r="H104" s="24">
        <f>G104/B104*100</f>
        <v>0.0005356864108892619</v>
      </c>
      <c r="I104" s="24">
        <f>G104/C104*100</f>
        <v>85</v>
      </c>
      <c r="J104" s="31">
        <v>3731</v>
      </c>
      <c r="K104" s="31">
        <v>4202</v>
      </c>
      <c r="L104" s="25">
        <f t="shared" si="59"/>
        <v>0.132409076385687</v>
      </c>
      <c r="M104" s="26"/>
      <c r="N104" s="31">
        <v>3599</v>
      </c>
      <c r="O104" s="25">
        <f t="shared" si="75"/>
        <v>0.1134079642817914</v>
      </c>
      <c r="P104" s="25">
        <f t="shared" si="44"/>
        <v>96.462074510855</v>
      </c>
      <c r="Q104" s="31">
        <v>3742</v>
      </c>
      <c r="R104" s="25">
        <f t="shared" si="45"/>
        <v>0.11791403232633048</v>
      </c>
      <c r="S104" s="25">
        <f t="shared" si="46"/>
        <v>100.2948271240954</v>
      </c>
      <c r="T104" s="31">
        <v>3731</v>
      </c>
      <c r="U104" s="31">
        <v>3732</v>
      </c>
      <c r="V104" s="25">
        <f t="shared" si="60"/>
        <v>0.11759892267286622</v>
      </c>
      <c r="W104" s="25">
        <f t="shared" si="61"/>
        <v>100.02680246582685</v>
      </c>
      <c r="X104" s="25"/>
      <c r="Y104" s="31">
        <v>0</v>
      </c>
      <c r="Z104" s="13">
        <f>Y104/B104*100</f>
        <v>0</v>
      </c>
      <c r="AA104" s="13">
        <f t="shared" si="62"/>
        <v>0</v>
      </c>
      <c r="AB104" s="13"/>
      <c r="AC104" s="47"/>
      <c r="AD104" s="13">
        <f t="shared" si="63"/>
        <v>0</v>
      </c>
      <c r="AE104" s="4"/>
      <c r="AF104" s="47">
        <v>14000</v>
      </c>
      <c r="AG104" s="13">
        <f t="shared" si="64"/>
        <v>0.4411535148499804</v>
      </c>
      <c r="AH104" s="13"/>
      <c r="AI104" s="47"/>
      <c r="AJ104" s="47">
        <v>14000</v>
      </c>
      <c r="AK104" s="18">
        <f t="shared" si="65"/>
        <v>0.4411535148499804</v>
      </c>
      <c r="AL104" s="58"/>
      <c r="AM104" s="47">
        <v>20400</v>
      </c>
      <c r="AN104" s="13">
        <f t="shared" si="66"/>
        <v>0.6428236930671143</v>
      </c>
      <c r="AO104" s="13"/>
      <c r="AP104" s="47">
        <v>1291161.68</v>
      </c>
      <c r="AQ104" s="13">
        <f t="shared" si="67"/>
        <v>40.68575095511469</v>
      </c>
      <c r="AR104" s="72"/>
      <c r="AS104" s="47"/>
      <c r="AT104" s="47">
        <v>1562702.61</v>
      </c>
      <c r="AU104" s="61">
        <f t="shared" si="68"/>
        <v>49.2422677904813</v>
      </c>
      <c r="AV104" s="61"/>
      <c r="AW104" s="47">
        <v>1827529.32</v>
      </c>
      <c r="AX104" s="13">
        <f t="shared" si="69"/>
        <v>57.587213072099615</v>
      </c>
      <c r="AY104" s="72"/>
      <c r="AZ104" s="47">
        <v>2083253.97</v>
      </c>
      <c r="BA104" s="13">
        <f t="shared" si="70"/>
        <v>65.64534365647683</v>
      </c>
      <c r="BB104" s="13"/>
      <c r="BC104" s="47">
        <v>2274956.35</v>
      </c>
      <c r="BD104" s="13">
        <f t="shared" si="71"/>
        <v>71.68607070948445</v>
      </c>
      <c r="BE104" s="47">
        <v>2508893.5</v>
      </c>
      <c r="BF104" s="13">
        <f t="shared" si="72"/>
        <v>79.05765613637638</v>
      </c>
      <c r="BG104" s="47">
        <v>3123761.48</v>
      </c>
      <c r="BH104" s="13">
        <f t="shared" si="73"/>
        <v>98.43273974678407</v>
      </c>
    </row>
    <row r="105" spans="1:60" ht="12.75">
      <c r="A105" s="8" t="s">
        <v>109</v>
      </c>
      <c r="B105" s="34">
        <v>900843</v>
      </c>
      <c r="C105" s="31"/>
      <c r="D105" s="31"/>
      <c r="E105" s="23"/>
      <c r="F105" s="23"/>
      <c r="G105" s="31"/>
      <c r="H105" s="24"/>
      <c r="I105" s="24"/>
      <c r="J105" s="31">
        <v>323</v>
      </c>
      <c r="K105" s="31"/>
      <c r="L105" s="25"/>
      <c r="M105" s="26"/>
      <c r="N105" s="31">
        <v>259</v>
      </c>
      <c r="O105" s="25">
        <f t="shared" si="75"/>
        <v>0.028750847816989198</v>
      </c>
      <c r="P105" s="25">
        <f t="shared" si="44"/>
        <v>80.18575851393189</v>
      </c>
      <c r="Q105" s="31">
        <v>317</v>
      </c>
      <c r="R105" s="25">
        <f t="shared" si="45"/>
        <v>0.03518926161384392</v>
      </c>
      <c r="S105" s="25">
        <f t="shared" si="46"/>
        <v>98.14241486068111</v>
      </c>
      <c r="T105" s="31">
        <v>520</v>
      </c>
      <c r="U105" s="31">
        <v>377</v>
      </c>
      <c r="V105" s="25">
        <f t="shared" si="60"/>
        <v>0.041849689679555706</v>
      </c>
      <c r="W105" s="25">
        <f t="shared" si="61"/>
        <v>72.5</v>
      </c>
      <c r="X105" s="25"/>
      <c r="Y105" s="31">
        <v>59326</v>
      </c>
      <c r="Z105" s="13">
        <f>Y105/B105*100</f>
        <v>6.585609257106954</v>
      </c>
      <c r="AA105" s="13">
        <f t="shared" si="62"/>
        <v>11408.846153846154</v>
      </c>
      <c r="AB105" s="13"/>
      <c r="AC105" s="47">
        <v>124819</v>
      </c>
      <c r="AD105" s="13">
        <f t="shared" si="63"/>
        <v>13.85579951223465</v>
      </c>
      <c r="AE105" s="4"/>
      <c r="AF105" s="47">
        <v>187171</v>
      </c>
      <c r="AG105" s="13">
        <f t="shared" si="64"/>
        <v>20.777316358122334</v>
      </c>
      <c r="AH105" s="13"/>
      <c r="AI105" s="47"/>
      <c r="AJ105" s="47">
        <v>255701</v>
      </c>
      <c r="AK105" s="18">
        <f t="shared" si="65"/>
        <v>28.384635280509478</v>
      </c>
      <c r="AL105" s="58"/>
      <c r="AM105" s="47">
        <v>324617</v>
      </c>
      <c r="AN105" s="13">
        <f t="shared" si="66"/>
        <v>36.03480295678603</v>
      </c>
      <c r="AO105" s="13"/>
      <c r="AP105" s="47">
        <v>396711</v>
      </c>
      <c r="AQ105" s="13">
        <f t="shared" si="67"/>
        <v>44.037751306276455</v>
      </c>
      <c r="AR105" s="72"/>
      <c r="AS105" s="47"/>
      <c r="AT105" s="47">
        <v>469366.43</v>
      </c>
      <c r="AU105" s="61">
        <f t="shared" si="68"/>
        <v>52.103022391249084</v>
      </c>
      <c r="AV105" s="61"/>
      <c r="AW105" s="47">
        <v>539608.19</v>
      </c>
      <c r="AX105" s="13">
        <f t="shared" si="69"/>
        <v>59.9003588860656</v>
      </c>
      <c r="AY105" s="72"/>
      <c r="AZ105" s="47">
        <v>609849.95</v>
      </c>
      <c r="BA105" s="13">
        <f t="shared" si="70"/>
        <v>67.69769538088212</v>
      </c>
      <c r="BB105" s="13"/>
      <c r="BC105" s="47">
        <v>680091.71</v>
      </c>
      <c r="BD105" s="13">
        <f t="shared" si="71"/>
        <v>75.49503187569864</v>
      </c>
      <c r="BE105" s="47">
        <v>763652.01</v>
      </c>
      <c r="BF105" s="13">
        <f t="shared" si="72"/>
        <v>84.77082133068693</v>
      </c>
      <c r="BG105" s="47">
        <v>845278.71</v>
      </c>
      <c r="BH105" s="13">
        <f t="shared" si="73"/>
        <v>93.8319673905442</v>
      </c>
    </row>
    <row r="106" spans="1:60" ht="12.75">
      <c r="A106" s="8" t="s">
        <v>103</v>
      </c>
      <c r="B106" s="34"/>
      <c r="C106" s="31"/>
      <c r="D106" s="31"/>
      <c r="E106" s="23"/>
      <c r="F106" s="23"/>
      <c r="G106" s="31"/>
      <c r="H106" s="24"/>
      <c r="I106" s="24"/>
      <c r="J106" s="31">
        <v>102</v>
      </c>
      <c r="K106" s="31">
        <v>139</v>
      </c>
      <c r="L106" s="25" t="e">
        <f t="shared" si="59"/>
        <v>#DIV/0!</v>
      </c>
      <c r="M106" s="26"/>
      <c r="N106" s="31">
        <v>243</v>
      </c>
      <c r="O106" s="25" t="e">
        <f t="shared" si="75"/>
        <v>#DIV/0!</v>
      </c>
      <c r="P106" s="25">
        <f t="shared" si="44"/>
        <v>238.23529411764704</v>
      </c>
      <c r="Q106" s="31">
        <v>37</v>
      </c>
      <c r="R106" s="25" t="e">
        <f t="shared" si="45"/>
        <v>#DIV/0!</v>
      </c>
      <c r="S106" s="25">
        <f t="shared" si="46"/>
        <v>36.27450980392157</v>
      </c>
      <c r="T106" s="31">
        <v>118</v>
      </c>
      <c r="U106" s="31">
        <v>40</v>
      </c>
      <c r="V106" s="25" t="e">
        <f t="shared" si="60"/>
        <v>#DIV/0!</v>
      </c>
      <c r="W106" s="25">
        <f t="shared" si="61"/>
        <v>33.89830508474576</v>
      </c>
      <c r="X106" s="25"/>
      <c r="Y106" s="31">
        <v>0</v>
      </c>
      <c r="Z106" s="13" t="e">
        <f>Y106/B106*100</f>
        <v>#DIV/0!</v>
      </c>
      <c r="AA106" s="13">
        <f t="shared" si="62"/>
        <v>0</v>
      </c>
      <c r="AB106" s="13"/>
      <c r="AC106" s="47">
        <v>1009.6</v>
      </c>
      <c r="AD106" s="13" t="e">
        <f t="shared" si="63"/>
        <v>#DIV/0!</v>
      </c>
      <c r="AE106" s="4"/>
      <c r="AF106" s="47">
        <v>4217.55</v>
      </c>
      <c r="AG106" s="13" t="e">
        <f t="shared" si="64"/>
        <v>#DIV/0!</v>
      </c>
      <c r="AH106" s="13"/>
      <c r="AI106" s="47"/>
      <c r="AJ106" s="47">
        <v>6770.63</v>
      </c>
      <c r="AK106" s="18" t="e">
        <f t="shared" si="65"/>
        <v>#DIV/0!</v>
      </c>
      <c r="AL106" s="58"/>
      <c r="AM106" s="47">
        <v>8269</v>
      </c>
      <c r="AN106" s="13" t="e">
        <f t="shared" si="66"/>
        <v>#DIV/0!</v>
      </c>
      <c r="AO106" s="13"/>
      <c r="AP106" s="47"/>
      <c r="AQ106" s="13" t="e">
        <f t="shared" si="67"/>
        <v>#DIV/0!</v>
      </c>
      <c r="AR106" s="72"/>
      <c r="AS106" s="47"/>
      <c r="AT106" s="47"/>
      <c r="AU106" s="61"/>
      <c r="AV106" s="61"/>
      <c r="AW106" s="47"/>
      <c r="AX106" s="13"/>
      <c r="AY106" s="72"/>
      <c r="AZ106" s="47"/>
      <c r="BA106" s="13"/>
      <c r="BB106" s="13"/>
      <c r="BC106" s="47"/>
      <c r="BD106" s="13"/>
      <c r="BE106" s="47"/>
      <c r="BF106" s="13"/>
      <c r="BG106" s="47"/>
      <c r="BH106" s="13"/>
    </row>
    <row r="107" spans="1:60" ht="12.75">
      <c r="A107" s="17" t="s">
        <v>124</v>
      </c>
      <c r="B107" s="39">
        <v>7097206.17</v>
      </c>
      <c r="C107" s="39">
        <v>9306031.29</v>
      </c>
      <c r="D107" s="39">
        <v>9306031.29</v>
      </c>
      <c r="E107" s="39">
        <v>9306031.29</v>
      </c>
      <c r="F107" s="39">
        <v>9306031.29</v>
      </c>
      <c r="G107" s="39">
        <v>9306031.29</v>
      </c>
      <c r="H107" s="39">
        <v>9306031.29</v>
      </c>
      <c r="I107" s="39">
        <v>9306031.29</v>
      </c>
      <c r="J107" s="39">
        <v>9306031.29</v>
      </c>
      <c r="K107" s="39">
        <v>9306031.29</v>
      </c>
      <c r="L107" s="39">
        <v>9306031.29</v>
      </c>
      <c r="M107" s="39">
        <v>9306031.29</v>
      </c>
      <c r="N107" s="39">
        <v>9306031.29</v>
      </c>
      <c r="O107" s="39">
        <v>9306031.29</v>
      </c>
      <c r="P107" s="39">
        <v>9306031.29</v>
      </c>
      <c r="Q107" s="39">
        <v>9306031.29</v>
      </c>
      <c r="R107" s="39">
        <v>9306031.29</v>
      </c>
      <c r="S107" s="39">
        <v>9306031.29</v>
      </c>
      <c r="T107" s="39">
        <v>9306031.29</v>
      </c>
      <c r="U107" s="39">
        <v>9306031.29</v>
      </c>
      <c r="V107" s="39">
        <v>9306031.29</v>
      </c>
      <c r="W107" s="39">
        <v>9306031.29</v>
      </c>
      <c r="X107" s="39">
        <v>9306031.29</v>
      </c>
      <c r="Y107" s="39">
        <v>9306031.29</v>
      </c>
      <c r="Z107" s="39">
        <v>9306031.29</v>
      </c>
      <c r="AA107" s="39">
        <v>9306031.29</v>
      </c>
      <c r="AB107" s="39">
        <v>9306031.29</v>
      </c>
      <c r="AC107" s="39">
        <v>9306031.29</v>
      </c>
      <c r="AD107" s="39">
        <v>9306031.29</v>
      </c>
      <c r="AE107" s="39">
        <v>9306031.29</v>
      </c>
      <c r="AF107" s="39">
        <v>9306031.29</v>
      </c>
      <c r="AG107" s="39">
        <v>9306031.29</v>
      </c>
      <c r="AH107" s="39">
        <v>9306031.29</v>
      </c>
      <c r="AI107" s="39">
        <v>9306031.29</v>
      </c>
      <c r="AJ107" s="39">
        <v>9306031.29</v>
      </c>
      <c r="AK107" s="39">
        <v>9306031.29</v>
      </c>
      <c r="AL107" s="39">
        <v>9306031.29</v>
      </c>
      <c r="AM107" s="39">
        <v>9306031.29</v>
      </c>
      <c r="AN107" s="39">
        <v>9306031.29</v>
      </c>
      <c r="AO107" s="39">
        <v>9306031.29</v>
      </c>
      <c r="AP107" s="39">
        <v>9306031.29</v>
      </c>
      <c r="AQ107" s="39">
        <v>9306031.29</v>
      </c>
      <c r="AR107" s="39">
        <v>9306031.29</v>
      </c>
      <c r="AS107" s="39">
        <v>9306031.29</v>
      </c>
      <c r="AT107" s="39">
        <v>9306031.29</v>
      </c>
      <c r="AU107" s="39">
        <v>9306031.29</v>
      </c>
      <c r="AV107" s="39">
        <v>9306031.29</v>
      </c>
      <c r="AW107" s="39">
        <v>9306031.29</v>
      </c>
      <c r="AX107" s="39">
        <v>9306031.29</v>
      </c>
      <c r="AY107" s="39">
        <v>9306031.29</v>
      </c>
      <c r="AZ107" s="39">
        <v>9306031.29</v>
      </c>
      <c r="BA107" s="39">
        <v>9306031.29</v>
      </c>
      <c r="BB107" s="39">
        <v>9306031.29</v>
      </c>
      <c r="BC107" s="39">
        <v>9306031.29</v>
      </c>
      <c r="BD107" s="39">
        <v>9306031.29</v>
      </c>
      <c r="BE107" s="39">
        <v>9306031.29</v>
      </c>
      <c r="BF107" s="39">
        <v>9306031.29</v>
      </c>
      <c r="BG107" s="39">
        <v>7097206.17</v>
      </c>
      <c r="BH107" s="13">
        <f t="shared" si="73"/>
        <v>100</v>
      </c>
    </row>
    <row r="108" spans="1:60" ht="12.75">
      <c r="A108" s="8"/>
      <c r="B108" s="34"/>
      <c r="C108" s="31"/>
      <c r="D108" s="31"/>
      <c r="E108" s="23"/>
      <c r="F108" s="23"/>
      <c r="G108" s="31"/>
      <c r="H108" s="24"/>
      <c r="I108" s="24"/>
      <c r="J108" s="31"/>
      <c r="K108" s="31"/>
      <c r="L108" s="25"/>
      <c r="M108" s="25"/>
      <c r="N108" s="31"/>
      <c r="O108" s="31"/>
      <c r="P108" s="25"/>
      <c r="Q108" s="31"/>
      <c r="R108" s="25"/>
      <c r="S108" s="25"/>
      <c r="T108" s="31"/>
      <c r="U108" s="31"/>
      <c r="V108" s="25"/>
      <c r="W108" s="25"/>
      <c r="X108" s="25"/>
      <c r="Y108" s="31"/>
      <c r="Z108" s="13"/>
      <c r="AA108" s="13"/>
      <c r="AB108" s="13"/>
      <c r="AC108" s="47"/>
      <c r="AD108" s="13"/>
      <c r="AE108" s="4"/>
      <c r="AF108" s="47"/>
      <c r="AG108" s="13"/>
      <c r="AH108" s="13"/>
      <c r="AI108" s="47"/>
      <c r="AJ108" s="47"/>
      <c r="AK108" s="18"/>
      <c r="AL108" s="58"/>
      <c r="AM108" s="47"/>
      <c r="AN108" s="13"/>
      <c r="AO108" s="13"/>
      <c r="AP108" s="47"/>
      <c r="AQ108" s="13"/>
      <c r="AR108" s="72"/>
      <c r="AS108" s="47"/>
      <c r="AT108" s="47"/>
      <c r="AU108" s="61"/>
      <c r="AV108" s="61"/>
      <c r="AW108" s="47"/>
      <c r="AX108" s="13"/>
      <c r="AY108" s="72"/>
      <c r="AZ108" s="47"/>
      <c r="BA108" s="13"/>
      <c r="BB108" s="13"/>
      <c r="BC108" s="47"/>
      <c r="BD108" s="13"/>
      <c r="BE108" s="47"/>
      <c r="BF108" s="13"/>
      <c r="BG108" s="47"/>
      <c r="BH108" s="13"/>
    </row>
    <row r="109" spans="1:60" ht="12.75">
      <c r="A109" s="8"/>
      <c r="B109" s="34"/>
      <c r="C109" s="31">
        <v>11</v>
      </c>
      <c r="D109" s="31"/>
      <c r="E109" s="23"/>
      <c r="F109" s="23"/>
      <c r="G109" s="31"/>
      <c r="H109" s="24"/>
      <c r="I109" s="24"/>
      <c r="J109" s="31"/>
      <c r="K109" s="31"/>
      <c r="L109" s="25"/>
      <c r="M109" s="25"/>
      <c r="N109" s="31"/>
      <c r="O109" s="31"/>
      <c r="P109" s="25"/>
      <c r="Q109" s="31"/>
      <c r="R109" s="25"/>
      <c r="S109" s="25"/>
      <c r="T109" s="31"/>
      <c r="U109" s="31"/>
      <c r="V109" s="25"/>
      <c r="W109" s="25"/>
      <c r="X109" s="25"/>
      <c r="Y109" s="31"/>
      <c r="Z109" s="13"/>
      <c r="AA109" s="13"/>
      <c r="AB109" s="13"/>
      <c r="AC109" s="47"/>
      <c r="AD109" s="13"/>
      <c r="AE109" s="4"/>
      <c r="AF109" s="47"/>
      <c r="AG109" s="13"/>
      <c r="AH109" s="13"/>
      <c r="AI109" s="47"/>
      <c r="AJ109" s="47"/>
      <c r="AK109" s="18"/>
      <c r="AL109" s="58"/>
      <c r="AM109" s="47"/>
      <c r="AN109" s="13"/>
      <c r="AO109" s="13"/>
      <c r="AP109" s="47"/>
      <c r="AQ109" s="13"/>
      <c r="AR109" s="72"/>
      <c r="AS109" s="47"/>
      <c r="AT109" s="47"/>
      <c r="AU109" s="61"/>
      <c r="AV109" s="61"/>
      <c r="AW109" s="47"/>
      <c r="AX109" s="13"/>
      <c r="AY109" s="72"/>
      <c r="AZ109" s="47"/>
      <c r="BA109" s="13"/>
      <c r="BB109" s="13"/>
      <c r="BC109" s="47"/>
      <c r="BD109" s="13"/>
      <c r="BE109" s="47"/>
      <c r="BF109" s="13"/>
      <c r="BG109" s="47"/>
      <c r="BH109" s="13"/>
    </row>
    <row r="110" spans="1:60" ht="12.75">
      <c r="A110" s="8"/>
      <c r="B110" s="34"/>
      <c r="C110" s="31"/>
      <c r="D110" s="31"/>
      <c r="E110" s="23"/>
      <c r="F110" s="23"/>
      <c r="G110" s="31"/>
      <c r="H110" s="24"/>
      <c r="I110" s="24"/>
      <c r="J110" s="31"/>
      <c r="K110" s="31"/>
      <c r="L110" s="25"/>
      <c r="M110" s="25"/>
      <c r="N110" s="31"/>
      <c r="O110" s="31"/>
      <c r="P110" s="25"/>
      <c r="Q110" s="31"/>
      <c r="R110" s="25"/>
      <c r="S110" s="25"/>
      <c r="T110" s="31"/>
      <c r="U110" s="31"/>
      <c r="V110" s="25"/>
      <c r="W110" s="25"/>
      <c r="X110" s="25"/>
      <c r="Y110" s="31"/>
      <c r="Z110" s="13"/>
      <c r="AA110" s="13"/>
      <c r="AB110" s="13"/>
      <c r="AC110" s="47"/>
      <c r="AD110" s="13"/>
      <c r="AE110" s="4"/>
      <c r="AF110" s="47"/>
      <c r="AG110" s="13"/>
      <c r="AH110" s="13"/>
      <c r="AI110" s="47"/>
      <c r="AJ110" s="47"/>
      <c r="AK110" s="18"/>
      <c r="AL110" s="58"/>
      <c r="AM110" s="47"/>
      <c r="AN110" s="13"/>
      <c r="AO110" s="13"/>
      <c r="AP110" s="47"/>
      <c r="AQ110" s="13"/>
      <c r="AR110" s="72"/>
      <c r="AS110" s="47"/>
      <c r="AT110" s="47"/>
      <c r="AU110" s="61"/>
      <c r="AV110" s="61"/>
      <c r="AW110" s="47"/>
      <c r="AX110" s="13"/>
      <c r="AY110" s="72"/>
      <c r="AZ110" s="47"/>
      <c r="BA110" s="13"/>
      <c r="BB110" s="13"/>
      <c r="BC110" s="47"/>
      <c r="BD110" s="13"/>
      <c r="BE110" s="47"/>
      <c r="BF110" s="13"/>
      <c r="BG110" s="47"/>
      <c r="BH110" s="13"/>
    </row>
    <row r="111" spans="1:60" ht="12.75">
      <c r="A111" s="8"/>
      <c r="B111" s="34"/>
      <c r="C111" s="31"/>
      <c r="D111" s="31"/>
      <c r="E111" s="23"/>
      <c r="F111" s="23"/>
      <c r="G111" s="31"/>
      <c r="H111" s="24"/>
      <c r="I111" s="24"/>
      <c r="J111" s="31"/>
      <c r="K111" s="31"/>
      <c r="L111" s="25"/>
      <c r="M111" s="25"/>
      <c r="N111" s="31"/>
      <c r="O111" s="31"/>
      <c r="P111" s="25"/>
      <c r="Q111" s="31"/>
      <c r="R111" s="25"/>
      <c r="S111" s="25"/>
      <c r="T111" s="31"/>
      <c r="U111" s="31"/>
      <c r="V111" s="25"/>
      <c r="W111" s="25"/>
      <c r="X111" s="25"/>
      <c r="Y111" s="31"/>
      <c r="Z111" s="13"/>
      <c r="AA111" s="13"/>
      <c r="AB111" s="13"/>
      <c r="AC111" s="47"/>
      <c r="AD111" s="13"/>
      <c r="AE111" s="4"/>
      <c r="AF111" s="47"/>
      <c r="AG111" s="13"/>
      <c r="AH111" s="13"/>
      <c r="AI111" s="47"/>
      <c r="AJ111" s="47"/>
      <c r="AK111" s="18"/>
      <c r="AL111" s="58"/>
      <c r="AM111" s="47"/>
      <c r="AN111" s="13"/>
      <c r="AO111" s="13"/>
      <c r="AP111" s="47"/>
      <c r="AQ111" s="13"/>
      <c r="AR111" s="72"/>
      <c r="AS111" s="47"/>
      <c r="AT111" s="47"/>
      <c r="AU111" s="61"/>
      <c r="AV111" s="61"/>
      <c r="AW111" s="47"/>
      <c r="AX111" s="13"/>
      <c r="AY111" s="72"/>
      <c r="AZ111" s="47"/>
      <c r="BA111" s="13"/>
      <c r="BB111" s="13"/>
      <c r="BC111" s="47"/>
      <c r="BD111" s="13"/>
      <c r="BE111" s="47"/>
      <c r="BF111" s="13"/>
      <c r="BG111" s="47"/>
      <c r="BH111" s="13"/>
    </row>
    <row r="112" spans="1:60" ht="12.75">
      <c r="A112" s="8" t="s">
        <v>64</v>
      </c>
      <c r="B112" s="29">
        <f>B60+B73+B77+B81+B86+B92+B97+B101+B107+B72</f>
        <v>128973730.67999999</v>
      </c>
      <c r="C112" s="29">
        <f aca="true" t="shared" si="86" ref="C112:BG112">C60+C73+C77+C81+C86+C92+C97+C101+C107+C72</f>
        <v>9514090.29</v>
      </c>
      <c r="D112" s="29">
        <f t="shared" si="86"/>
        <v>9496281.29</v>
      </c>
      <c r="E112" s="29" t="e">
        <f t="shared" si="86"/>
        <v>#DIV/0!</v>
      </c>
      <c r="F112" s="29">
        <f t="shared" si="86"/>
        <v>9482596.09</v>
      </c>
      <c r="G112" s="29">
        <f t="shared" si="86"/>
        <v>9505591.29</v>
      </c>
      <c r="H112" s="29" t="e">
        <f t="shared" si="86"/>
        <v>#DIV/0!</v>
      </c>
      <c r="I112" s="29">
        <f t="shared" si="86"/>
        <v>9483223.550897403</v>
      </c>
      <c r="J112" s="29">
        <f t="shared" si="86"/>
        <v>9544745.29</v>
      </c>
      <c r="K112" s="29">
        <f t="shared" si="86"/>
        <v>9515722.29</v>
      </c>
      <c r="L112" s="29" t="e">
        <f t="shared" si="86"/>
        <v>#DIV/0!</v>
      </c>
      <c r="M112" s="29">
        <f t="shared" si="86"/>
        <v>9482031.29</v>
      </c>
      <c r="N112" s="29">
        <f t="shared" si="86"/>
        <v>9524344.29</v>
      </c>
      <c r="O112" s="29" t="e">
        <f t="shared" si="86"/>
        <v>#DIV/0!</v>
      </c>
      <c r="P112" s="29">
        <f t="shared" si="86"/>
        <v>9483973.911728809</v>
      </c>
      <c r="Q112" s="29">
        <f t="shared" si="86"/>
        <v>9534276.29</v>
      </c>
      <c r="R112" s="29" t="e">
        <f t="shared" si="86"/>
        <v>#DIV/0!</v>
      </c>
      <c r="S112" s="29">
        <f t="shared" si="86"/>
        <v>9484140.119511887</v>
      </c>
      <c r="T112" s="29">
        <f t="shared" si="86"/>
        <v>9568664.29</v>
      </c>
      <c r="U112" s="29">
        <f t="shared" si="86"/>
        <v>9540763.29</v>
      </c>
      <c r="V112" s="29" t="e">
        <f t="shared" si="86"/>
        <v>#DIV/0!</v>
      </c>
      <c r="W112" s="29">
        <f t="shared" si="86"/>
        <v>9483579.830028199</v>
      </c>
      <c r="X112" s="29">
        <f t="shared" si="86"/>
        <v>9482031.29</v>
      </c>
      <c r="Y112" s="29">
        <f t="shared" si="86"/>
        <v>12671219.629999999</v>
      </c>
      <c r="Z112" s="29" t="e">
        <f t="shared" si="86"/>
        <v>#DIV/0!</v>
      </c>
      <c r="AA112" s="29">
        <f t="shared" si="86"/>
        <v>9580363.05705511</v>
      </c>
      <c r="AB112" s="29">
        <f t="shared" si="86"/>
        <v>9482031.29</v>
      </c>
      <c r="AC112" s="29">
        <f t="shared" si="86"/>
        <v>19357721.99</v>
      </c>
      <c r="AD112" s="29" t="e">
        <f t="shared" si="86"/>
        <v>#DIV/0!</v>
      </c>
      <c r="AE112" s="29">
        <f t="shared" si="86"/>
        <v>9482031.29</v>
      </c>
      <c r="AF112" s="29">
        <f t="shared" si="86"/>
        <v>34488318.06</v>
      </c>
      <c r="AG112" s="29" t="e">
        <f t="shared" si="86"/>
        <v>#DIV/0!</v>
      </c>
      <c r="AH112" s="29">
        <f t="shared" si="86"/>
        <v>9482031.29</v>
      </c>
      <c r="AI112" s="29">
        <f t="shared" si="86"/>
        <v>9482031.29</v>
      </c>
      <c r="AJ112" s="29">
        <f t="shared" si="86"/>
        <v>44849036.55</v>
      </c>
      <c r="AK112" s="29" t="e">
        <f t="shared" si="86"/>
        <v>#DIV/0!</v>
      </c>
      <c r="AL112" s="29">
        <f t="shared" si="86"/>
        <v>9482031.29</v>
      </c>
      <c r="AM112" s="29">
        <f t="shared" si="86"/>
        <v>52132111.29</v>
      </c>
      <c r="AN112" s="29" t="e">
        <f t="shared" si="86"/>
        <v>#DIV/0!</v>
      </c>
      <c r="AO112" s="29">
        <f t="shared" si="86"/>
        <v>9482031.29</v>
      </c>
      <c r="AP112" s="29">
        <f t="shared" si="86"/>
        <v>61671671.17</v>
      </c>
      <c r="AQ112" s="29" t="e">
        <f t="shared" si="86"/>
        <v>#DIV/0!</v>
      </c>
      <c r="AR112" s="29">
        <f t="shared" si="86"/>
        <v>9482031.29</v>
      </c>
      <c r="AS112" s="29">
        <f t="shared" si="86"/>
        <v>9306031.29</v>
      </c>
      <c r="AT112" s="29">
        <f t="shared" si="86"/>
        <v>70052211.23</v>
      </c>
      <c r="AU112" s="29" t="e">
        <f t="shared" si="86"/>
        <v>#DIV/0!</v>
      </c>
      <c r="AV112" s="29">
        <f t="shared" si="86"/>
        <v>9306031.29</v>
      </c>
      <c r="AW112" s="29">
        <f t="shared" si="86"/>
        <v>76310790.44</v>
      </c>
      <c r="AX112" s="29" t="e">
        <f t="shared" si="86"/>
        <v>#DIV/0!</v>
      </c>
      <c r="AY112" s="29">
        <f t="shared" si="86"/>
        <v>9306031.29</v>
      </c>
      <c r="AZ112" s="29">
        <f t="shared" si="86"/>
        <v>82352128.94</v>
      </c>
      <c r="BA112" s="29" t="e">
        <f t="shared" si="86"/>
        <v>#DIV/0!</v>
      </c>
      <c r="BB112" s="29">
        <f t="shared" si="86"/>
        <v>9306031.29</v>
      </c>
      <c r="BC112" s="29">
        <f t="shared" si="86"/>
        <v>92626073.62</v>
      </c>
      <c r="BD112" s="29" t="e">
        <f t="shared" si="86"/>
        <v>#DIV/0!</v>
      </c>
      <c r="BE112" s="29">
        <f t="shared" si="86"/>
        <v>102485813.66</v>
      </c>
      <c r="BF112" s="29">
        <f t="shared" si="86"/>
        <v>9308258.335038226</v>
      </c>
      <c r="BG112" s="29">
        <f t="shared" si="86"/>
        <v>119691029.42</v>
      </c>
      <c r="BH112" s="13">
        <f t="shared" si="73"/>
        <v>92.80264189377328</v>
      </c>
    </row>
    <row r="113" spans="1:60" ht="12.75">
      <c r="A113" s="8" t="s">
        <v>65</v>
      </c>
      <c r="B113" s="34"/>
      <c r="C113" s="31"/>
      <c r="D113" s="31">
        <v>1687</v>
      </c>
      <c r="E113" s="23"/>
      <c r="F113" s="23"/>
      <c r="G113" s="31"/>
      <c r="H113" s="24"/>
      <c r="I113" s="24"/>
      <c r="J113" s="31"/>
      <c r="K113" s="31"/>
      <c r="L113" s="25"/>
      <c r="M113" s="25"/>
      <c r="N113" s="31"/>
      <c r="O113" s="31"/>
      <c r="P113" s="25"/>
      <c r="Q113" s="31"/>
      <c r="R113" s="25"/>
      <c r="S113" s="25"/>
      <c r="T113" s="31"/>
      <c r="U113" s="31">
        <v>105</v>
      </c>
      <c r="V113" s="25"/>
      <c r="W113" s="25"/>
      <c r="X113" s="25"/>
      <c r="Y113" s="31">
        <v>0</v>
      </c>
      <c r="Z113" s="13"/>
      <c r="AA113" s="13"/>
      <c r="AB113" s="13"/>
      <c r="AC113" s="47">
        <v>3706423.85</v>
      </c>
      <c r="AD113" s="13" t="e">
        <f t="shared" si="63"/>
        <v>#DIV/0!</v>
      </c>
      <c r="AE113" s="4"/>
      <c r="AF113" s="47">
        <v>949933.69</v>
      </c>
      <c r="AG113" s="13" t="e">
        <f t="shared" si="64"/>
        <v>#DIV/0!</v>
      </c>
      <c r="AH113" s="13"/>
      <c r="AI113" s="47"/>
      <c r="AJ113" s="47"/>
      <c r="AK113" s="18" t="e">
        <f t="shared" si="65"/>
        <v>#DIV/0!</v>
      </c>
      <c r="AL113" s="58"/>
      <c r="AM113" s="47"/>
      <c r="AN113" s="13" t="e">
        <f t="shared" si="66"/>
        <v>#DIV/0!</v>
      </c>
      <c r="AO113" s="13"/>
      <c r="AP113" s="47">
        <v>5563965.79</v>
      </c>
      <c r="AQ113" s="13" t="e">
        <f t="shared" si="67"/>
        <v>#DIV/0!</v>
      </c>
      <c r="AR113" s="72"/>
      <c r="AS113" s="47"/>
      <c r="AT113" s="47"/>
      <c r="AU113" s="61" t="e">
        <f t="shared" si="68"/>
        <v>#DIV/0!</v>
      </c>
      <c r="AV113" s="61"/>
      <c r="AW113" s="47">
        <v>4529997.34</v>
      </c>
      <c r="AX113" s="13" t="e">
        <f t="shared" si="69"/>
        <v>#DIV/0!</v>
      </c>
      <c r="AY113" s="72"/>
      <c r="AZ113" s="47"/>
      <c r="BA113" s="13" t="e">
        <f t="shared" si="70"/>
        <v>#DIV/0!</v>
      </c>
      <c r="BB113" s="13"/>
      <c r="BC113" s="47">
        <v>5251923.24</v>
      </c>
      <c r="BD113" s="13"/>
      <c r="BE113" s="47">
        <v>5285850.78</v>
      </c>
      <c r="BF113" s="13"/>
      <c r="BG113" s="47"/>
      <c r="BH113" s="13"/>
    </row>
    <row r="114" spans="1:60" ht="12.75">
      <c r="A114" s="8" t="s">
        <v>170</v>
      </c>
      <c r="B114" s="34"/>
      <c r="C114" s="31"/>
      <c r="D114" s="31"/>
      <c r="E114" s="23"/>
      <c r="F114" s="23"/>
      <c r="G114" s="31"/>
      <c r="H114" s="24"/>
      <c r="I114" s="24"/>
      <c r="J114" s="31"/>
      <c r="K114" s="31"/>
      <c r="L114" s="25"/>
      <c r="M114" s="25"/>
      <c r="N114" s="31"/>
      <c r="O114" s="31"/>
      <c r="P114" s="25"/>
      <c r="Q114" s="31"/>
      <c r="R114" s="25"/>
      <c r="S114" s="25"/>
      <c r="T114" s="31"/>
      <c r="U114" s="31"/>
      <c r="V114" s="25"/>
      <c r="W114" s="25"/>
      <c r="X114" s="25"/>
      <c r="Y114" s="31"/>
      <c r="Z114" s="13"/>
      <c r="AA114" s="13"/>
      <c r="AB114" s="13"/>
      <c r="AC114" s="47"/>
      <c r="AD114" s="13"/>
      <c r="AE114" s="4"/>
      <c r="AF114" s="47"/>
      <c r="AG114" s="13"/>
      <c r="AH114" s="13"/>
      <c r="AI114" s="47"/>
      <c r="AJ114" s="47"/>
      <c r="AK114" s="18"/>
      <c r="AL114" s="58"/>
      <c r="AM114" s="47"/>
      <c r="AN114" s="13"/>
      <c r="AO114" s="13"/>
      <c r="AP114" s="47"/>
      <c r="AQ114" s="13"/>
      <c r="AR114" s="72"/>
      <c r="AS114" s="47"/>
      <c r="AT114" s="47"/>
      <c r="AU114" s="61"/>
      <c r="AV114" s="61"/>
      <c r="AW114" s="47"/>
      <c r="AX114" s="13"/>
      <c r="AY114" s="72"/>
      <c r="AZ114" s="47"/>
      <c r="BA114" s="13"/>
      <c r="BB114" s="13"/>
      <c r="BC114" s="47"/>
      <c r="BD114" s="13"/>
      <c r="BE114" s="47"/>
      <c r="BF114" s="13"/>
      <c r="BG114" s="47">
        <v>208055.34</v>
      </c>
      <c r="BH114" s="13"/>
    </row>
    <row r="115" spans="1:60" ht="12.75">
      <c r="A115" s="8" t="s">
        <v>66</v>
      </c>
      <c r="B115" s="34"/>
      <c r="C115" s="31"/>
      <c r="D115" s="31"/>
      <c r="E115" s="23"/>
      <c r="F115" s="23"/>
      <c r="G115" s="31"/>
      <c r="H115" s="24"/>
      <c r="I115" s="24"/>
      <c r="J115" s="31"/>
      <c r="K115" s="31"/>
      <c r="L115" s="25"/>
      <c r="M115" s="25"/>
      <c r="N115" s="31"/>
      <c r="O115" s="31"/>
      <c r="P115" s="25"/>
      <c r="Q115" s="31"/>
      <c r="R115" s="25"/>
      <c r="S115" s="25"/>
      <c r="T115" s="31"/>
      <c r="U115" s="31"/>
      <c r="V115" s="25"/>
      <c r="W115" s="25"/>
      <c r="X115" s="25"/>
      <c r="Y115" s="31"/>
      <c r="Z115" s="13"/>
      <c r="AA115" s="13"/>
      <c r="AB115" s="13"/>
      <c r="AC115" s="47"/>
      <c r="AD115" s="13"/>
      <c r="AE115" s="4"/>
      <c r="AF115" s="47"/>
      <c r="AG115" s="13"/>
      <c r="AH115" s="13"/>
      <c r="AI115" s="47"/>
      <c r="AJ115" s="47"/>
      <c r="AK115" s="18"/>
      <c r="AL115" s="58"/>
      <c r="AM115" s="47"/>
      <c r="AN115" s="13"/>
      <c r="AO115" s="13"/>
      <c r="AP115" s="47"/>
      <c r="AQ115" s="13"/>
      <c r="AR115" s="72"/>
      <c r="AS115" s="47"/>
      <c r="AT115" s="47"/>
      <c r="AU115" s="61"/>
      <c r="AV115" s="61"/>
      <c r="AW115" s="47"/>
      <c r="AX115" s="13"/>
      <c r="AY115" s="72"/>
      <c r="AZ115" s="47"/>
      <c r="BA115" s="13"/>
      <c r="BB115" s="13"/>
      <c r="BC115" s="47"/>
      <c r="BD115" s="13"/>
      <c r="BE115" s="47"/>
      <c r="BF115" s="13"/>
      <c r="BG115" s="47"/>
      <c r="BH115" s="13"/>
    </row>
    <row r="116" spans="1:60" ht="12.75">
      <c r="A116" s="8" t="s">
        <v>45</v>
      </c>
      <c r="B116" s="29">
        <f>B112+B113+B115+B114</f>
        <v>128973730.67999999</v>
      </c>
      <c r="C116" s="29">
        <f aca="true" t="shared" si="87" ref="C116:BG116">C112+C113+C115+C114</f>
        <v>9514090.29</v>
      </c>
      <c r="D116" s="29">
        <f t="shared" si="87"/>
        <v>9497968.29</v>
      </c>
      <c r="E116" s="29" t="e">
        <f t="shared" si="87"/>
        <v>#DIV/0!</v>
      </c>
      <c r="F116" s="29">
        <f t="shared" si="87"/>
        <v>9482596.09</v>
      </c>
      <c r="G116" s="29">
        <f t="shared" si="87"/>
        <v>9505591.29</v>
      </c>
      <c r="H116" s="29" t="e">
        <f t="shared" si="87"/>
        <v>#DIV/0!</v>
      </c>
      <c r="I116" s="29">
        <f t="shared" si="87"/>
        <v>9483223.550897403</v>
      </c>
      <c r="J116" s="29">
        <f t="shared" si="87"/>
        <v>9544745.29</v>
      </c>
      <c r="K116" s="29">
        <f t="shared" si="87"/>
        <v>9515722.29</v>
      </c>
      <c r="L116" s="29" t="e">
        <f t="shared" si="87"/>
        <v>#DIV/0!</v>
      </c>
      <c r="M116" s="29">
        <f t="shared" si="87"/>
        <v>9482031.29</v>
      </c>
      <c r="N116" s="29">
        <f t="shared" si="87"/>
        <v>9524344.29</v>
      </c>
      <c r="O116" s="29" t="e">
        <f t="shared" si="87"/>
        <v>#DIV/0!</v>
      </c>
      <c r="P116" s="29">
        <f t="shared" si="87"/>
        <v>9483973.911728809</v>
      </c>
      <c r="Q116" s="29">
        <f t="shared" si="87"/>
        <v>9534276.29</v>
      </c>
      <c r="R116" s="29" t="e">
        <f t="shared" si="87"/>
        <v>#DIV/0!</v>
      </c>
      <c r="S116" s="29">
        <f t="shared" si="87"/>
        <v>9484140.119511887</v>
      </c>
      <c r="T116" s="29">
        <f t="shared" si="87"/>
        <v>9568664.29</v>
      </c>
      <c r="U116" s="29">
        <f t="shared" si="87"/>
        <v>9540868.29</v>
      </c>
      <c r="V116" s="29" t="e">
        <f t="shared" si="87"/>
        <v>#DIV/0!</v>
      </c>
      <c r="W116" s="29">
        <f t="shared" si="87"/>
        <v>9483579.830028199</v>
      </c>
      <c r="X116" s="29">
        <f t="shared" si="87"/>
        <v>9482031.29</v>
      </c>
      <c r="Y116" s="29">
        <f t="shared" si="87"/>
        <v>12671219.629999999</v>
      </c>
      <c r="Z116" s="29" t="e">
        <f t="shared" si="87"/>
        <v>#DIV/0!</v>
      </c>
      <c r="AA116" s="29">
        <f t="shared" si="87"/>
        <v>9580363.05705511</v>
      </c>
      <c r="AB116" s="29">
        <f t="shared" si="87"/>
        <v>9482031.29</v>
      </c>
      <c r="AC116" s="29">
        <f t="shared" si="87"/>
        <v>23064145.84</v>
      </c>
      <c r="AD116" s="29" t="e">
        <f t="shared" si="87"/>
        <v>#DIV/0!</v>
      </c>
      <c r="AE116" s="29">
        <f t="shared" si="87"/>
        <v>9482031.29</v>
      </c>
      <c r="AF116" s="29">
        <f t="shared" si="87"/>
        <v>35438251.75</v>
      </c>
      <c r="AG116" s="29" t="e">
        <f t="shared" si="87"/>
        <v>#DIV/0!</v>
      </c>
      <c r="AH116" s="29">
        <f t="shared" si="87"/>
        <v>9482031.29</v>
      </c>
      <c r="AI116" s="29">
        <f t="shared" si="87"/>
        <v>9482031.29</v>
      </c>
      <c r="AJ116" s="29">
        <f t="shared" si="87"/>
        <v>44849036.55</v>
      </c>
      <c r="AK116" s="29" t="e">
        <f t="shared" si="87"/>
        <v>#DIV/0!</v>
      </c>
      <c r="AL116" s="29">
        <f t="shared" si="87"/>
        <v>9482031.29</v>
      </c>
      <c r="AM116" s="29">
        <f t="shared" si="87"/>
        <v>52132111.29</v>
      </c>
      <c r="AN116" s="29" t="e">
        <f t="shared" si="87"/>
        <v>#DIV/0!</v>
      </c>
      <c r="AO116" s="29">
        <f t="shared" si="87"/>
        <v>9482031.29</v>
      </c>
      <c r="AP116" s="29">
        <f t="shared" si="87"/>
        <v>67235636.96000001</v>
      </c>
      <c r="AQ116" s="29" t="e">
        <f t="shared" si="87"/>
        <v>#DIV/0!</v>
      </c>
      <c r="AR116" s="29">
        <f t="shared" si="87"/>
        <v>9482031.29</v>
      </c>
      <c r="AS116" s="29">
        <f t="shared" si="87"/>
        <v>9306031.29</v>
      </c>
      <c r="AT116" s="29">
        <f t="shared" si="87"/>
        <v>70052211.23</v>
      </c>
      <c r="AU116" s="29" t="e">
        <f t="shared" si="87"/>
        <v>#DIV/0!</v>
      </c>
      <c r="AV116" s="29">
        <f t="shared" si="87"/>
        <v>9306031.29</v>
      </c>
      <c r="AW116" s="29">
        <f t="shared" si="87"/>
        <v>80840787.78</v>
      </c>
      <c r="AX116" s="29" t="e">
        <f t="shared" si="87"/>
        <v>#DIV/0!</v>
      </c>
      <c r="AY116" s="29">
        <f t="shared" si="87"/>
        <v>9306031.29</v>
      </c>
      <c r="AZ116" s="29">
        <f t="shared" si="87"/>
        <v>82352128.94</v>
      </c>
      <c r="BA116" s="29" t="e">
        <f t="shared" si="87"/>
        <v>#DIV/0!</v>
      </c>
      <c r="BB116" s="29">
        <f t="shared" si="87"/>
        <v>9306031.29</v>
      </c>
      <c r="BC116" s="29">
        <f t="shared" si="87"/>
        <v>97877996.86</v>
      </c>
      <c r="BD116" s="29" t="e">
        <f t="shared" si="87"/>
        <v>#DIV/0!</v>
      </c>
      <c r="BE116" s="29">
        <f t="shared" si="87"/>
        <v>107771664.44</v>
      </c>
      <c r="BF116" s="29">
        <f t="shared" si="87"/>
        <v>9308258.335038226</v>
      </c>
      <c r="BG116" s="29">
        <f t="shared" si="87"/>
        <v>119899084.76</v>
      </c>
      <c r="BH116" s="13">
        <f t="shared" si="73"/>
        <v>92.96395795317783</v>
      </c>
    </row>
    <row r="117" spans="35:51" ht="12.75">
      <c r="AI117" s="59"/>
      <c r="AJ117" s="59"/>
      <c r="AK117" s="59"/>
      <c r="AL117" s="53"/>
      <c r="AM117" s="59"/>
      <c r="AN117" s="60"/>
      <c r="AO117" s="60"/>
      <c r="AS117" s="59"/>
      <c r="AT117" s="59"/>
      <c r="AU117" s="59"/>
      <c r="AV117" s="59"/>
      <c r="AW117" s="59"/>
      <c r="AX117" s="59"/>
      <c r="AY117" s="59"/>
    </row>
    <row r="118" ht="12.75">
      <c r="AL118" s="53"/>
    </row>
    <row r="119" spans="1:38" ht="12.75">
      <c r="A119" s="1" t="s">
        <v>139</v>
      </c>
      <c r="B119" s="154" t="s">
        <v>140</v>
      </c>
      <c r="C119" s="154"/>
      <c r="D119" s="154"/>
      <c r="E119" s="154"/>
      <c r="F119" s="154"/>
      <c r="G119" s="154"/>
      <c r="H119" s="154"/>
      <c r="I119" s="154"/>
      <c r="J119" s="154"/>
      <c r="AL119" s="53"/>
    </row>
    <row r="120" ht="12.75">
      <c r="AL120" s="53"/>
    </row>
    <row r="121" ht="12.75">
      <c r="AL121" s="53"/>
    </row>
    <row r="122" ht="12.75">
      <c r="AL122" s="53"/>
    </row>
    <row r="123" ht="12.75">
      <c r="AL123" s="53"/>
    </row>
    <row r="124" ht="12.75">
      <c r="AL124" s="53"/>
    </row>
    <row r="125" ht="12.75">
      <c r="AL125" s="53"/>
    </row>
    <row r="126" ht="12.75">
      <c r="AL126" s="53"/>
    </row>
    <row r="127" ht="12.75">
      <c r="AL127" s="53"/>
    </row>
  </sheetData>
  <sheetProtection/>
  <mergeCells count="45"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  <mergeCell ref="K2:K3"/>
    <mergeCell ref="R2:S2"/>
    <mergeCell ref="Z2:AB2"/>
    <mergeCell ref="A1:B1"/>
    <mergeCell ref="A2:A3"/>
    <mergeCell ref="B2:B3"/>
    <mergeCell ref="H2:I2"/>
    <mergeCell ref="U2:U3"/>
    <mergeCell ref="T2:T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AS2:AS3"/>
    <mergeCell ref="AT2:AT3"/>
    <mergeCell ref="AU2:AV2"/>
    <mergeCell ref="AN2:AO2"/>
    <mergeCell ref="AQ2:AR2"/>
    <mergeCell ref="AP2:AP3"/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</mergeCells>
  <printOptions/>
  <pageMargins left="0.75" right="0.75" top="0.41" bottom="0.54" header="0.33" footer="0.41"/>
  <pageSetup fitToHeight="2" fitToWidth="1" horizontalDpi="600" verticalDpi="600" orientation="portrait" paperSize="9" scale="8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31">
      <selection activeCell="A1" sqref="A1:T72"/>
    </sheetView>
  </sheetViews>
  <sheetFormatPr defaultColWidth="9.140625" defaultRowHeight="12.75"/>
  <cols>
    <col min="1" max="1" width="59.8515625" style="0" customWidth="1"/>
    <col min="2" max="2" width="16.00390625" style="0" customWidth="1"/>
    <col min="3" max="3" width="14.8515625" style="0" hidden="1" customWidth="1"/>
    <col min="4" max="4" width="14.00390625" style="0" hidden="1" customWidth="1"/>
    <col min="5" max="6" width="0" style="0" hidden="1" customWidth="1"/>
    <col min="7" max="7" width="14.00390625" style="0" hidden="1" customWidth="1"/>
    <col min="8" max="9" width="0" style="0" hidden="1" customWidth="1"/>
    <col min="10" max="10" width="13.8515625" style="0" hidden="1" customWidth="1"/>
    <col min="11" max="12" width="0" style="0" hidden="1" customWidth="1"/>
    <col min="13" max="13" width="14.00390625" style="0" hidden="1" customWidth="1"/>
    <col min="14" max="14" width="0" style="0" hidden="1" customWidth="1"/>
    <col min="15" max="15" width="9.8515625" style="0" hidden="1" customWidth="1"/>
    <col min="16" max="16" width="12.57421875" style="0" hidden="1" customWidth="1"/>
    <col min="17" max="17" width="0" style="0" hidden="1" customWidth="1"/>
    <col min="18" max="18" width="9.8515625" style="0" hidden="1" customWidth="1"/>
    <col min="19" max="19" width="14.7109375" style="0" customWidth="1"/>
    <col min="20" max="20" width="11.00390625" style="0" customWidth="1"/>
    <col min="21" max="21" width="13.00390625" style="0" customWidth="1"/>
  </cols>
  <sheetData>
    <row r="1" spans="1:6" ht="12.75">
      <c r="A1" s="160" t="s">
        <v>204</v>
      </c>
      <c r="B1" s="160"/>
      <c r="C1" s="54"/>
      <c r="D1" s="54"/>
      <c r="E1" s="54"/>
      <c r="F1" s="54"/>
    </row>
    <row r="2" spans="1:21" ht="25.5" customHeight="1">
      <c r="A2" s="150" t="s">
        <v>0</v>
      </c>
      <c r="B2" s="150" t="s">
        <v>67</v>
      </c>
      <c r="C2" s="150" t="s">
        <v>69</v>
      </c>
      <c r="D2" s="150" t="s">
        <v>171</v>
      </c>
      <c r="E2" s="150" t="s">
        <v>1</v>
      </c>
      <c r="F2" s="150"/>
      <c r="G2" s="145" t="s">
        <v>172</v>
      </c>
      <c r="H2" s="158" t="s">
        <v>1</v>
      </c>
      <c r="I2" s="159"/>
      <c r="J2" s="145" t="s">
        <v>173</v>
      </c>
      <c r="K2" s="158" t="s">
        <v>1</v>
      </c>
      <c r="L2" s="159"/>
      <c r="M2" s="145" t="s">
        <v>174</v>
      </c>
      <c r="N2" s="158" t="s">
        <v>117</v>
      </c>
      <c r="O2" s="159"/>
      <c r="P2" s="145" t="s">
        <v>175</v>
      </c>
      <c r="Q2" s="158" t="s">
        <v>117</v>
      </c>
      <c r="R2" s="159"/>
      <c r="S2" s="145" t="s">
        <v>205</v>
      </c>
      <c r="T2" s="156" t="s">
        <v>117</v>
      </c>
      <c r="U2" s="155"/>
    </row>
    <row r="3" spans="1:21" ht="12.75">
      <c r="A3" s="150"/>
      <c r="B3" s="150"/>
      <c r="C3" s="150"/>
      <c r="D3" s="150"/>
      <c r="E3" s="5" t="s">
        <v>2</v>
      </c>
      <c r="F3" s="5" t="s">
        <v>3</v>
      </c>
      <c r="G3" s="146"/>
      <c r="H3" s="5" t="s">
        <v>73</v>
      </c>
      <c r="I3" s="5" t="s">
        <v>123</v>
      </c>
      <c r="J3" s="146"/>
      <c r="K3" s="5" t="s">
        <v>73</v>
      </c>
      <c r="L3" s="5" t="s">
        <v>123</v>
      </c>
      <c r="M3" s="146"/>
      <c r="N3" s="5" t="s">
        <v>73</v>
      </c>
      <c r="O3" s="5" t="s">
        <v>129</v>
      </c>
      <c r="P3" s="146"/>
      <c r="Q3" s="5" t="s">
        <v>73</v>
      </c>
      <c r="R3" s="5" t="s">
        <v>129</v>
      </c>
      <c r="S3" s="146"/>
      <c r="T3" s="157"/>
      <c r="U3" s="155"/>
    </row>
    <row r="4" spans="1:20" ht="12.75">
      <c r="A4" s="129" t="s">
        <v>7</v>
      </c>
      <c r="B4" s="117">
        <f>B5+B6+B9</f>
        <v>50780000</v>
      </c>
      <c r="C4" s="117" t="e">
        <f aca="true" t="shared" si="0" ref="C4:R4">C5+C6+C9</f>
        <v>#REF!</v>
      </c>
      <c r="D4" s="117" t="e">
        <f t="shared" si="0"/>
        <v>#REF!</v>
      </c>
      <c r="E4" s="117" t="e">
        <f t="shared" si="0"/>
        <v>#REF!</v>
      </c>
      <c r="F4" s="117" t="e">
        <f t="shared" si="0"/>
        <v>#REF!</v>
      </c>
      <c r="G4" s="117" t="e">
        <f t="shared" si="0"/>
        <v>#REF!</v>
      </c>
      <c r="H4" s="117" t="e">
        <f t="shared" si="0"/>
        <v>#REF!</v>
      </c>
      <c r="I4" s="117" t="e">
        <f t="shared" si="0"/>
        <v>#REF!</v>
      </c>
      <c r="J4" s="117" t="e">
        <f t="shared" si="0"/>
        <v>#REF!</v>
      </c>
      <c r="K4" s="117" t="e">
        <f t="shared" si="0"/>
        <v>#REF!</v>
      </c>
      <c r="L4" s="117" t="e">
        <f t="shared" si="0"/>
        <v>#REF!</v>
      </c>
      <c r="M4" s="117" t="e">
        <f t="shared" si="0"/>
        <v>#REF!</v>
      </c>
      <c r="N4" s="117" t="e">
        <f t="shared" si="0"/>
        <v>#REF!</v>
      </c>
      <c r="O4" s="117" t="e">
        <f t="shared" si="0"/>
        <v>#REF!</v>
      </c>
      <c r="P4" s="117" t="e">
        <f t="shared" si="0"/>
        <v>#REF!</v>
      </c>
      <c r="Q4" s="117" t="e">
        <f t="shared" si="0"/>
        <v>#REF!</v>
      </c>
      <c r="R4" s="117" t="e">
        <f t="shared" si="0"/>
        <v>#REF!</v>
      </c>
      <c r="S4" s="117">
        <f>S5+S6+S9+S10</f>
        <v>21575858.73</v>
      </c>
      <c r="T4" s="118">
        <f aca="true" t="shared" si="1" ref="T4:T9">S4/B4*100</f>
        <v>42.488890764080345</v>
      </c>
    </row>
    <row r="5" spans="1:20" ht="12.75">
      <c r="A5" s="128" t="s">
        <v>4</v>
      </c>
      <c r="B5" s="119">
        <v>45000000</v>
      </c>
      <c r="C5" s="119" t="e">
        <f>#REF!+#REF!+#REF!</f>
        <v>#REF!</v>
      </c>
      <c r="D5" s="119" t="e">
        <f>#REF!+#REF!+#REF!</f>
        <v>#REF!</v>
      </c>
      <c r="E5" s="119" t="e">
        <f>#REF!+#REF!+#REF!</f>
        <v>#REF!</v>
      </c>
      <c r="F5" s="119" t="e">
        <f>#REF!+#REF!+#REF!</f>
        <v>#REF!</v>
      </c>
      <c r="G5" s="119" t="e">
        <f>#REF!+#REF!+#REF!</f>
        <v>#REF!</v>
      </c>
      <c r="H5" s="119" t="e">
        <f>#REF!+#REF!+#REF!</f>
        <v>#REF!</v>
      </c>
      <c r="I5" s="119" t="e">
        <f>#REF!+#REF!+#REF!</f>
        <v>#REF!</v>
      </c>
      <c r="J5" s="119" t="e">
        <f>#REF!+#REF!+#REF!</f>
        <v>#REF!</v>
      </c>
      <c r="K5" s="119" t="e">
        <f>#REF!+#REF!+#REF!</f>
        <v>#REF!</v>
      </c>
      <c r="L5" s="119" t="e">
        <f>#REF!+#REF!+#REF!</f>
        <v>#REF!</v>
      </c>
      <c r="M5" s="120" t="e">
        <f>#REF!+#REF!+#REF!</f>
        <v>#REF!</v>
      </c>
      <c r="N5" s="120" t="e">
        <f>#REF!+#REF!+#REF!</f>
        <v>#REF!</v>
      </c>
      <c r="O5" s="120" t="e">
        <f>#REF!+#REF!+#REF!</f>
        <v>#REF!</v>
      </c>
      <c r="P5" s="120" t="e">
        <f>#REF!+#REF!+#REF!</f>
        <v>#REF!</v>
      </c>
      <c r="Q5" s="120" t="e">
        <f>#REF!+#REF!+#REF!</f>
        <v>#REF!</v>
      </c>
      <c r="R5" s="120" t="e">
        <f>#REF!+#REF!+#REF!</f>
        <v>#REF!</v>
      </c>
      <c r="S5" s="120">
        <v>18535572.39</v>
      </c>
      <c r="T5" s="118">
        <f t="shared" si="1"/>
        <v>41.19016086666667</v>
      </c>
    </row>
    <row r="6" spans="1:20" ht="12.75">
      <c r="A6" s="128" t="s">
        <v>186</v>
      </c>
      <c r="B6" s="119">
        <f aca="true" t="shared" si="2" ref="B6:S6">B7+B8</f>
        <v>4793500</v>
      </c>
      <c r="C6" s="119">
        <f t="shared" si="2"/>
        <v>610250</v>
      </c>
      <c r="D6" s="119">
        <f t="shared" si="2"/>
        <v>605271.14</v>
      </c>
      <c r="E6" s="119">
        <f t="shared" si="2"/>
        <v>12.739868238265629</v>
      </c>
      <c r="F6" s="119">
        <f t="shared" si="2"/>
        <v>99.18412781646866</v>
      </c>
      <c r="G6" s="119">
        <f t="shared" si="2"/>
        <v>629345.7</v>
      </c>
      <c r="H6" s="119">
        <f t="shared" si="2"/>
        <v>13.2465944011787</v>
      </c>
      <c r="I6" s="119">
        <f t="shared" si="2"/>
        <v>103.12916018025398</v>
      </c>
      <c r="J6" s="119">
        <f t="shared" si="2"/>
        <v>653237.05</v>
      </c>
      <c r="K6" s="119">
        <f t="shared" si="2"/>
        <v>15.140205294241461</v>
      </c>
      <c r="L6" s="119">
        <f t="shared" si="2"/>
        <v>106.94643998361329</v>
      </c>
      <c r="M6" s="119">
        <f t="shared" si="2"/>
        <v>1421474.5899999999</v>
      </c>
      <c r="N6" s="119">
        <f t="shared" si="2"/>
        <v>31.31022297472978</v>
      </c>
      <c r="O6" s="119" t="e">
        <f t="shared" si="2"/>
        <v>#REF!</v>
      </c>
      <c r="P6" s="119">
        <f t="shared" si="2"/>
        <v>1515340.49</v>
      </c>
      <c r="Q6" s="119">
        <f t="shared" si="2"/>
        <v>92.88212003664864</v>
      </c>
      <c r="R6" s="119" t="e">
        <f t="shared" si="2"/>
        <v>#REF!</v>
      </c>
      <c r="S6" s="119">
        <f t="shared" si="2"/>
        <v>2382546.4299999997</v>
      </c>
      <c r="T6" s="118">
        <f t="shared" si="1"/>
        <v>49.70369103994992</v>
      </c>
    </row>
    <row r="7" spans="1:20" ht="25.5">
      <c r="A7" s="8" t="s">
        <v>8</v>
      </c>
      <c r="B7" s="121">
        <v>4751000</v>
      </c>
      <c r="C7" s="122">
        <v>610250</v>
      </c>
      <c r="D7" s="122">
        <v>605271.14</v>
      </c>
      <c r="E7" s="117">
        <f>D7/B7*100</f>
        <v>12.739868238265629</v>
      </c>
      <c r="F7" s="117">
        <f>D7/C7*100</f>
        <v>99.18412781646866</v>
      </c>
      <c r="G7" s="123">
        <v>629345.7</v>
      </c>
      <c r="H7" s="118">
        <f>G7/B7*100</f>
        <v>13.2465944011787</v>
      </c>
      <c r="I7" s="118">
        <f>G7/C7*100</f>
        <v>103.12916018025398</v>
      </c>
      <c r="J7" s="123">
        <v>652640.65</v>
      </c>
      <c r="K7" s="118">
        <f>J7/B7*100</f>
        <v>13.736911176594402</v>
      </c>
      <c r="L7" s="118">
        <f>J7/C7*100</f>
        <v>106.94643998361329</v>
      </c>
      <c r="M7" s="123">
        <v>1420878.19</v>
      </c>
      <c r="N7" s="118">
        <f>M7/B7*100</f>
        <v>29.906928857082722</v>
      </c>
      <c r="O7" s="118" t="e">
        <f>M7/#REF!*100</f>
        <v>#REF!</v>
      </c>
      <c r="P7" s="123">
        <v>1489187.09</v>
      </c>
      <c r="Q7" s="118">
        <f>P7/B7*100</f>
        <v>31.34470827194275</v>
      </c>
      <c r="R7" s="118" t="e">
        <f>P7/#REF!*100</f>
        <v>#REF!</v>
      </c>
      <c r="S7" s="123">
        <v>2366091.4</v>
      </c>
      <c r="T7" s="118">
        <f t="shared" si="1"/>
        <v>49.80196590191539</v>
      </c>
    </row>
    <row r="8" spans="1:20" ht="12.75">
      <c r="A8" s="8" t="s">
        <v>9</v>
      </c>
      <c r="B8" s="121">
        <v>42500</v>
      </c>
      <c r="C8" s="122">
        <v>0</v>
      </c>
      <c r="D8" s="122">
        <v>0</v>
      </c>
      <c r="E8" s="117">
        <f>D8/B8*100</f>
        <v>0</v>
      </c>
      <c r="F8" s="117"/>
      <c r="G8" s="123"/>
      <c r="H8" s="118">
        <f>G8/B8*100</f>
        <v>0</v>
      </c>
      <c r="I8" s="118"/>
      <c r="J8" s="123">
        <v>596.4</v>
      </c>
      <c r="K8" s="118">
        <f>J8/B8*100</f>
        <v>1.4032941176470588</v>
      </c>
      <c r="L8" s="118"/>
      <c r="M8" s="123">
        <v>596.4</v>
      </c>
      <c r="N8" s="118">
        <f>M8/B8*100</f>
        <v>1.4032941176470588</v>
      </c>
      <c r="O8" s="118" t="e">
        <f>M8/#REF!*100</f>
        <v>#REF!</v>
      </c>
      <c r="P8" s="123">
        <v>26153.4</v>
      </c>
      <c r="Q8" s="118">
        <f>P8/B8*100</f>
        <v>61.53741176470589</v>
      </c>
      <c r="R8" s="118" t="e">
        <f>P8/#REF!*100</f>
        <v>#REF!</v>
      </c>
      <c r="S8" s="123">
        <v>16455.03</v>
      </c>
      <c r="T8" s="118">
        <f t="shared" si="1"/>
        <v>38.71771764705882</v>
      </c>
    </row>
    <row r="9" spans="1:20" ht="12.75">
      <c r="A9" s="128" t="s">
        <v>187</v>
      </c>
      <c r="B9" s="125">
        <v>986500</v>
      </c>
      <c r="C9" s="126">
        <v>59500</v>
      </c>
      <c r="D9" s="126">
        <v>13916.58</v>
      </c>
      <c r="E9" s="117">
        <f>D9/B9*100</f>
        <v>1.410702483527623</v>
      </c>
      <c r="F9" s="117">
        <f>D9/C9*100</f>
        <v>23.389210084033614</v>
      </c>
      <c r="G9" s="123">
        <v>76608.29</v>
      </c>
      <c r="H9" s="118">
        <f>G9/B9*100</f>
        <v>7.765665484034464</v>
      </c>
      <c r="I9" s="118">
        <f>G9/C9*100</f>
        <v>128.75342857142854</v>
      </c>
      <c r="J9" s="123">
        <v>144331.5</v>
      </c>
      <c r="K9" s="118">
        <f>J9/B9*100</f>
        <v>14.630663963507349</v>
      </c>
      <c r="L9" s="118">
        <f>J9/C9*100</f>
        <v>242.57394957983195</v>
      </c>
      <c r="M9" s="123">
        <v>208588.09</v>
      </c>
      <c r="N9" s="118">
        <f>M9/B9*100</f>
        <v>21.144256462240243</v>
      </c>
      <c r="O9" s="118" t="e">
        <f>M9/#REF!*100</f>
        <v>#REF!</v>
      </c>
      <c r="P9" s="123">
        <v>312801.67</v>
      </c>
      <c r="Q9" s="118">
        <f>P9/B9*100</f>
        <v>31.708228079067407</v>
      </c>
      <c r="R9" s="118" t="e">
        <f>P9/#REF!*100</f>
        <v>#REF!</v>
      </c>
      <c r="S9" s="130">
        <v>657488.69</v>
      </c>
      <c r="T9" s="118">
        <f t="shared" si="1"/>
        <v>66.64862544348708</v>
      </c>
    </row>
    <row r="10" spans="1:20" ht="12.75">
      <c r="A10" s="128" t="s">
        <v>188</v>
      </c>
      <c r="B10" s="125">
        <v>0</v>
      </c>
      <c r="C10" s="126">
        <v>0</v>
      </c>
      <c r="D10" s="126">
        <v>0</v>
      </c>
      <c r="E10" s="117"/>
      <c r="F10" s="117"/>
      <c r="G10" s="123">
        <v>3860.12</v>
      </c>
      <c r="H10" s="118"/>
      <c r="I10" s="118"/>
      <c r="J10" s="123">
        <v>76031.13</v>
      </c>
      <c r="K10" s="118"/>
      <c r="L10" s="118"/>
      <c r="M10" s="123">
        <v>76091.71</v>
      </c>
      <c r="N10" s="118"/>
      <c r="O10" s="118">
        <v>0</v>
      </c>
      <c r="P10" s="123">
        <v>73461.54</v>
      </c>
      <c r="Q10" s="118"/>
      <c r="R10" s="118"/>
      <c r="S10" s="130">
        <v>251.22</v>
      </c>
      <c r="T10" s="118"/>
    </row>
    <row r="11" spans="1:20" ht="12.75">
      <c r="A11" s="128" t="s">
        <v>21</v>
      </c>
      <c r="B11" s="124">
        <f>B12+B16+B17+B18+B19+B20+B21+B22+B28+B38+B39+B40+B41</f>
        <v>30486223.46</v>
      </c>
      <c r="C11" s="124" t="e">
        <f>C12+C16+C17+C18+C19+C20+C21+C22+C28+C38+C39+C40+#REF!+C41</f>
        <v>#REF!</v>
      </c>
      <c r="D11" s="124" t="e">
        <f>D12+D16+D17+D18+D19+D20+D21+D22+D28+D38+D39+D40+#REF!+D41</f>
        <v>#REF!</v>
      </c>
      <c r="E11" s="124" t="e">
        <f>E12+E16+E17+E18+E19+E20+E21+E22+E28+E38+E39+E40+#REF!+E41</f>
        <v>#REF!</v>
      </c>
      <c r="F11" s="124" t="e">
        <f>F12+F16+F17+F18+F19+F20+F21+F22+F28+F38+F39+F40+#REF!+F41</f>
        <v>#REF!</v>
      </c>
      <c r="G11" s="124" t="e">
        <f>G12+G16+G17+G18+G19+G20+G21+G22+G28+G38+G39+G40+#REF!+G41</f>
        <v>#REF!</v>
      </c>
      <c r="H11" s="124" t="e">
        <f>H12+H16+H17+H18+H19+H20+H21+H22+H28+H38+H39+H40+#REF!+H41</f>
        <v>#REF!</v>
      </c>
      <c r="I11" s="124" t="e">
        <f>I12+I16+I17+I18+I19+I20+I21+I22+I28+I38+I39+I40+#REF!+I41</f>
        <v>#REF!</v>
      </c>
      <c r="J11" s="124" t="e">
        <f>J12+J16+J17+J18+J19+J20+J21+J22+J28+J38+J39+J40+#REF!+J41</f>
        <v>#REF!</v>
      </c>
      <c r="K11" s="124" t="e">
        <f>K12+K16+K17+K18+K19+K20+K21+K22+K28+K38+K39+K40+#REF!+K41</f>
        <v>#REF!</v>
      </c>
      <c r="L11" s="124" t="e">
        <f>L12+L16+L17+L18+L19+L20+L21+L22+L28+L38+L39+L40+#REF!+L41</f>
        <v>#REF!</v>
      </c>
      <c r="M11" s="124" t="e">
        <f>M12+M16+M17+M18+M19+M20+M21+M22+M28+M38+M39+M40+#REF!+M41</f>
        <v>#REF!</v>
      </c>
      <c r="N11" s="124" t="e">
        <f>N12+N16+N17+N18+N19+N20+N21+N22+N28+N38+N39+N40+#REF!+N41</f>
        <v>#REF!</v>
      </c>
      <c r="O11" s="124" t="e">
        <f>O12+O16+O17+O18+O19+O20+O21+O22+O28+O38+O39+O40+#REF!+O41</f>
        <v>#REF!</v>
      </c>
      <c r="P11" s="124" t="e">
        <f>P12+P16+P17+P18+P19+P20+P21+P22+P28+P38+P39+P40+#REF!+P41</f>
        <v>#REF!</v>
      </c>
      <c r="Q11" s="124" t="e">
        <f>Q12+Q16+Q17+Q18+Q19+Q20+Q21+Q22+Q28+Q38+Q39+Q40+#REF!+Q41</f>
        <v>#REF!</v>
      </c>
      <c r="R11" s="124" t="e">
        <f>R12+R16+R17+R18+R19+R20+R21+R22+R28+R38+R39+R40+#REF!+R41</f>
        <v>#REF!</v>
      </c>
      <c r="S11" s="124">
        <f>S12+S16+S17+S18+S19+S20+S21+S22+S28+S38+S39+S40+S41</f>
        <v>7416176.159999999</v>
      </c>
      <c r="T11" s="118">
        <f>S11/B11*100</f>
        <v>24.32631962345394</v>
      </c>
    </row>
    <row r="12" spans="1:20" ht="25.5">
      <c r="A12" s="8" t="s">
        <v>189</v>
      </c>
      <c r="B12" s="119">
        <f>B13+B14+B15</f>
        <v>3082700</v>
      </c>
      <c r="C12" s="119">
        <f aca="true" t="shared" si="3" ref="C12:R12">C13+C15</f>
        <v>311475</v>
      </c>
      <c r="D12" s="119">
        <f t="shared" si="3"/>
        <v>9947.64</v>
      </c>
      <c r="E12" s="119">
        <f t="shared" si="3"/>
        <v>1.466229714712861</v>
      </c>
      <c r="F12" s="119">
        <f t="shared" si="3"/>
        <v>8.229333837278368</v>
      </c>
      <c r="G12" s="119">
        <f t="shared" si="3"/>
        <v>251961.88999999998</v>
      </c>
      <c r="H12" s="119">
        <f t="shared" si="3"/>
        <v>121.0254461511765</v>
      </c>
      <c r="I12" s="119">
        <f t="shared" si="3"/>
        <v>176.80755483228762</v>
      </c>
      <c r="J12" s="119">
        <f t="shared" si="3"/>
        <v>358043.39</v>
      </c>
      <c r="K12" s="119">
        <f t="shared" si="3"/>
        <v>193.5501201599797</v>
      </c>
      <c r="L12" s="119">
        <f t="shared" si="3"/>
        <v>243.11386492725524</v>
      </c>
      <c r="M12" s="119">
        <f t="shared" si="3"/>
        <v>536046.33</v>
      </c>
      <c r="N12" s="119">
        <f t="shared" si="3"/>
        <v>332.31710787200956</v>
      </c>
      <c r="O12" s="119" t="e">
        <f t="shared" si="3"/>
        <v>#REF!</v>
      </c>
      <c r="P12" s="119">
        <f t="shared" si="3"/>
        <v>712174.72</v>
      </c>
      <c r="Q12" s="119">
        <f t="shared" si="3"/>
        <v>469.80429625529337</v>
      </c>
      <c r="R12" s="119" t="e">
        <f t="shared" si="3"/>
        <v>#REF!</v>
      </c>
      <c r="S12" s="119">
        <f>S13+S14+S15</f>
        <v>880116.19</v>
      </c>
      <c r="T12" s="118">
        <f>S12/B12*100</f>
        <v>28.550173224770493</v>
      </c>
    </row>
    <row r="13" spans="1:20" ht="25.5">
      <c r="A13" s="8" t="s">
        <v>23</v>
      </c>
      <c r="B13" s="121">
        <v>925600</v>
      </c>
      <c r="C13" s="122">
        <v>118750</v>
      </c>
      <c r="D13" s="122">
        <v>9490.92</v>
      </c>
      <c r="E13" s="117">
        <f>D13/B13*100</f>
        <v>1.02538029386344</v>
      </c>
      <c r="F13" s="117">
        <f>D13/C13*100</f>
        <v>7.992353684210526</v>
      </c>
      <c r="G13" s="123">
        <v>142532.86</v>
      </c>
      <c r="H13" s="118">
        <f>G13/B13*100</f>
        <v>15.398969317199654</v>
      </c>
      <c r="I13" s="118">
        <f>G13/C13*100</f>
        <v>120.02767157894736</v>
      </c>
      <c r="J13" s="123">
        <v>177379.04</v>
      </c>
      <c r="K13" s="118">
        <f>J13/B13*100</f>
        <v>19.16368193604149</v>
      </c>
      <c r="L13" s="118">
        <f>J13/C13*100</f>
        <v>149.37182315789474</v>
      </c>
      <c r="M13" s="123">
        <v>215934.83</v>
      </c>
      <c r="N13" s="118">
        <f>M13/B13*100</f>
        <v>23.329173509075193</v>
      </c>
      <c r="O13" s="118" t="e">
        <f>M13/#REF!*100</f>
        <v>#REF!</v>
      </c>
      <c r="P13" s="123">
        <v>253872.79</v>
      </c>
      <c r="Q13" s="118">
        <f>P13/B13*100</f>
        <v>27.42791594641314</v>
      </c>
      <c r="R13" s="118" t="e">
        <f>P13/#REF!*100</f>
        <v>#REF!</v>
      </c>
      <c r="S13" s="123">
        <v>358561.92</v>
      </c>
      <c r="T13" s="118">
        <f>S13/B13*100</f>
        <v>38.738323249783924</v>
      </c>
    </row>
    <row r="14" spans="1:20" ht="12.75">
      <c r="A14" s="8" t="s">
        <v>181</v>
      </c>
      <c r="B14" s="121">
        <v>2053500</v>
      </c>
      <c r="C14" s="122"/>
      <c r="D14" s="122"/>
      <c r="E14" s="117"/>
      <c r="F14" s="117"/>
      <c r="G14" s="123"/>
      <c r="H14" s="118"/>
      <c r="I14" s="118"/>
      <c r="J14" s="123"/>
      <c r="K14" s="118"/>
      <c r="L14" s="118"/>
      <c r="M14" s="123"/>
      <c r="N14" s="118"/>
      <c r="O14" s="118"/>
      <c r="P14" s="123"/>
      <c r="Q14" s="118"/>
      <c r="R14" s="118"/>
      <c r="S14" s="123">
        <v>548557.27</v>
      </c>
      <c r="T14" s="118">
        <f>S14/B14*100</f>
        <v>26.71328317506696</v>
      </c>
    </row>
    <row r="15" spans="1:20" ht="12.75">
      <c r="A15" s="8" t="s">
        <v>182</v>
      </c>
      <c r="B15" s="124">
        <v>103600</v>
      </c>
      <c r="C15" s="124">
        <v>192725</v>
      </c>
      <c r="D15" s="124">
        <v>456.72</v>
      </c>
      <c r="E15" s="117">
        <f>D15/B15*100</f>
        <v>0.44084942084942086</v>
      </c>
      <c r="F15" s="117">
        <f>D15/C15*100</f>
        <v>0.23698015306784279</v>
      </c>
      <c r="G15" s="123">
        <v>109429.03</v>
      </c>
      <c r="H15" s="118">
        <f>G15/B15*100</f>
        <v>105.62647683397684</v>
      </c>
      <c r="I15" s="118">
        <f>G15/C15*100</f>
        <v>56.779883253340245</v>
      </c>
      <c r="J15" s="123">
        <v>180664.35</v>
      </c>
      <c r="K15" s="118">
        <f>J15/B15*100</f>
        <v>174.38643822393823</v>
      </c>
      <c r="L15" s="118">
        <f>J15/C15*100</f>
        <v>93.7420417693605</v>
      </c>
      <c r="M15" s="123">
        <v>320111.5</v>
      </c>
      <c r="N15" s="118">
        <f>M15/B15*100</f>
        <v>308.98793436293437</v>
      </c>
      <c r="O15" s="118" t="e">
        <f>M15/#REF!*100</f>
        <v>#REF!</v>
      </c>
      <c r="P15" s="123">
        <v>458301.93</v>
      </c>
      <c r="Q15" s="118">
        <f>P15/B15*100</f>
        <v>442.37638030888024</v>
      </c>
      <c r="R15" s="118" t="e">
        <f>P15/#REF!*100</f>
        <v>#REF!</v>
      </c>
      <c r="S15" s="123">
        <v>-27003</v>
      </c>
      <c r="T15" s="118">
        <f>S15/B15*100</f>
        <v>-26.064671814671815</v>
      </c>
    </row>
    <row r="16" spans="1:20" ht="12.75">
      <c r="A16" s="8" t="s">
        <v>25</v>
      </c>
      <c r="B16" s="121">
        <v>0</v>
      </c>
      <c r="C16" s="122">
        <v>0</v>
      </c>
      <c r="D16" s="122">
        <v>0</v>
      </c>
      <c r="E16" s="117"/>
      <c r="F16" s="117"/>
      <c r="G16" s="123"/>
      <c r="H16" s="118"/>
      <c r="I16" s="118"/>
      <c r="J16" s="123"/>
      <c r="K16" s="118"/>
      <c r="L16" s="118"/>
      <c r="M16" s="123"/>
      <c r="N16" s="118"/>
      <c r="O16" s="118"/>
      <c r="P16" s="123"/>
      <c r="Q16" s="118"/>
      <c r="R16" s="118"/>
      <c r="S16" s="123">
        <v>0</v>
      </c>
      <c r="T16" s="118"/>
    </row>
    <row r="17" spans="1:20" ht="12.75">
      <c r="A17" s="8" t="s">
        <v>26</v>
      </c>
      <c r="B17" s="131">
        <v>0</v>
      </c>
      <c r="C17" s="122">
        <v>0</v>
      </c>
      <c r="D17" s="122"/>
      <c r="E17" s="117"/>
      <c r="F17" s="117"/>
      <c r="G17" s="123"/>
      <c r="H17" s="118"/>
      <c r="I17" s="118"/>
      <c r="J17" s="123"/>
      <c r="K17" s="118"/>
      <c r="L17" s="118"/>
      <c r="M17" s="123"/>
      <c r="N17" s="118"/>
      <c r="O17" s="118"/>
      <c r="P17" s="123"/>
      <c r="Q17" s="118"/>
      <c r="R17" s="118"/>
      <c r="S17" s="123">
        <v>28400</v>
      </c>
      <c r="T17" s="118"/>
    </row>
    <row r="18" spans="1:20" ht="12.75">
      <c r="A18" s="8" t="s">
        <v>27</v>
      </c>
      <c r="B18" s="131">
        <v>155200</v>
      </c>
      <c r="C18" s="126">
        <v>31820</v>
      </c>
      <c r="D18" s="126">
        <v>23781.56</v>
      </c>
      <c r="E18" s="117">
        <f>D18/B18*100</f>
        <v>15.323170103092783</v>
      </c>
      <c r="F18" s="117">
        <f>D18/C18*100</f>
        <v>74.73777498428662</v>
      </c>
      <c r="G18" s="123">
        <v>38888.62</v>
      </c>
      <c r="H18" s="118">
        <f>G18/B18*100</f>
        <v>25.05710051546392</v>
      </c>
      <c r="I18" s="118">
        <f>G18/C18*100</f>
        <v>122.21439346323069</v>
      </c>
      <c r="J18" s="123">
        <v>40728.26</v>
      </c>
      <c r="K18" s="118">
        <f>J18/B18*100</f>
        <v>26.242435567010308</v>
      </c>
      <c r="L18" s="118">
        <f>J18/C18*100</f>
        <v>127.99578881206787</v>
      </c>
      <c r="M18" s="123">
        <v>57277.41</v>
      </c>
      <c r="N18" s="118">
        <f>M18/B18*100</f>
        <v>36.905547680412376</v>
      </c>
      <c r="O18" s="118" t="e">
        <f>M18/#REF!*100</f>
        <v>#REF!</v>
      </c>
      <c r="P18" s="123">
        <v>65456.49</v>
      </c>
      <c r="Q18" s="118">
        <f>P18/B18*100</f>
        <v>42.175573453608244</v>
      </c>
      <c r="R18" s="118" t="e">
        <f>P18/#REF!*100</f>
        <v>#REF!</v>
      </c>
      <c r="S18" s="123">
        <v>119623.89</v>
      </c>
      <c r="T18" s="118">
        <f>S18/B18*100</f>
        <v>77.0772487113402</v>
      </c>
    </row>
    <row r="19" spans="1:20" ht="12.75">
      <c r="A19" s="8" t="s">
        <v>183</v>
      </c>
      <c r="B19" s="131">
        <v>13310000</v>
      </c>
      <c r="C19" s="126"/>
      <c r="D19" s="126"/>
      <c r="E19" s="117"/>
      <c r="F19" s="117"/>
      <c r="G19" s="123"/>
      <c r="H19" s="118"/>
      <c r="I19" s="118"/>
      <c r="J19" s="123"/>
      <c r="K19" s="118"/>
      <c r="L19" s="118"/>
      <c r="M19" s="123"/>
      <c r="N19" s="118"/>
      <c r="O19" s="118"/>
      <c r="P19" s="123"/>
      <c r="Q19" s="118"/>
      <c r="R19" s="118"/>
      <c r="S19" s="123">
        <v>62127.99</v>
      </c>
      <c r="T19" s="118">
        <f>S19/B19*100</f>
        <v>0.46677678437265213</v>
      </c>
    </row>
    <row r="20" spans="1:20" ht="12.75">
      <c r="A20" s="8" t="s">
        <v>185</v>
      </c>
      <c r="B20" s="131">
        <v>257857</v>
      </c>
      <c r="C20" s="126">
        <v>0</v>
      </c>
      <c r="D20" s="126">
        <v>0</v>
      </c>
      <c r="E20" s="117"/>
      <c r="F20" s="117"/>
      <c r="G20" s="123"/>
      <c r="H20" s="118"/>
      <c r="I20" s="118"/>
      <c r="J20" s="123">
        <v>260000</v>
      </c>
      <c r="K20" s="118"/>
      <c r="L20" s="118"/>
      <c r="M20" s="123">
        <v>260000</v>
      </c>
      <c r="N20" s="118"/>
      <c r="O20" s="118"/>
      <c r="P20" s="123">
        <v>260000</v>
      </c>
      <c r="Q20" s="118"/>
      <c r="R20" s="118"/>
      <c r="S20" s="123">
        <v>217876.42</v>
      </c>
      <c r="T20" s="118">
        <f>S20/B20*100</f>
        <v>84.4950573379819</v>
      </c>
    </row>
    <row r="21" spans="1:20" ht="12.75">
      <c r="A21" s="8" t="s">
        <v>184</v>
      </c>
      <c r="B21" s="131">
        <v>2170000</v>
      </c>
      <c r="C21" s="126"/>
      <c r="D21" s="126"/>
      <c r="E21" s="117"/>
      <c r="F21" s="117"/>
      <c r="G21" s="123"/>
      <c r="H21" s="118"/>
      <c r="I21" s="118"/>
      <c r="J21" s="123"/>
      <c r="K21" s="118"/>
      <c r="L21" s="118"/>
      <c r="M21" s="123"/>
      <c r="N21" s="118"/>
      <c r="O21" s="118"/>
      <c r="P21" s="123"/>
      <c r="Q21" s="118"/>
      <c r="R21" s="118"/>
      <c r="S21" s="123">
        <v>0</v>
      </c>
      <c r="T21" s="118">
        <f>S21/B21*100</f>
        <v>0</v>
      </c>
    </row>
    <row r="22" spans="1:20" ht="12.75">
      <c r="A22" s="8" t="s">
        <v>199</v>
      </c>
      <c r="B22" s="131">
        <f>B23+B24+B25+B26+B27</f>
        <v>180681.46</v>
      </c>
      <c r="C22" s="126">
        <v>0</v>
      </c>
      <c r="D22" s="126"/>
      <c r="E22" s="117"/>
      <c r="F22" s="117"/>
      <c r="G22" s="123"/>
      <c r="H22" s="118"/>
      <c r="I22" s="118"/>
      <c r="J22" s="123"/>
      <c r="K22" s="118"/>
      <c r="L22" s="118"/>
      <c r="M22" s="123"/>
      <c r="N22" s="118"/>
      <c r="O22" s="118"/>
      <c r="P22" s="123"/>
      <c r="Q22" s="118"/>
      <c r="R22" s="118"/>
      <c r="S22" s="123">
        <f>S23+S25+S26+S27+S24</f>
        <v>181333.86</v>
      </c>
      <c r="T22" s="118">
        <f>S22/B22*100</f>
        <v>100.36107744535603</v>
      </c>
    </row>
    <row r="23" spans="1:20" ht="12.75">
      <c r="A23" s="8" t="s">
        <v>200</v>
      </c>
      <c r="B23" s="131">
        <v>0</v>
      </c>
      <c r="C23" s="126"/>
      <c r="D23" s="126"/>
      <c r="E23" s="117"/>
      <c r="F23" s="117"/>
      <c r="G23" s="123"/>
      <c r="H23" s="118"/>
      <c r="I23" s="118"/>
      <c r="J23" s="123"/>
      <c r="K23" s="118"/>
      <c r="L23" s="118"/>
      <c r="M23" s="123"/>
      <c r="N23" s="118"/>
      <c r="O23" s="118"/>
      <c r="P23" s="123"/>
      <c r="Q23" s="118"/>
      <c r="R23" s="118"/>
      <c r="S23" s="123">
        <v>0</v>
      </c>
      <c r="T23" s="118"/>
    </row>
    <row r="24" spans="1:20" ht="12.75">
      <c r="A24" s="8" t="s">
        <v>202</v>
      </c>
      <c r="B24" s="131">
        <v>1020.32</v>
      </c>
      <c r="C24" s="126"/>
      <c r="D24" s="126"/>
      <c r="E24" s="117"/>
      <c r="F24" s="117"/>
      <c r="G24" s="123"/>
      <c r="H24" s="118"/>
      <c r="I24" s="118"/>
      <c r="J24" s="123"/>
      <c r="K24" s="118"/>
      <c r="L24" s="118"/>
      <c r="M24" s="123"/>
      <c r="N24" s="118"/>
      <c r="O24" s="118"/>
      <c r="P24" s="123"/>
      <c r="Q24" s="118"/>
      <c r="R24" s="118"/>
      <c r="S24" s="123">
        <v>1020.32</v>
      </c>
      <c r="T24" s="118">
        <f>S24/B24*100</f>
        <v>100</v>
      </c>
    </row>
    <row r="25" spans="1:20" ht="12.75">
      <c r="A25" s="8" t="s">
        <v>194</v>
      </c>
      <c r="B25" s="131">
        <v>159952.37</v>
      </c>
      <c r="C25" s="126"/>
      <c r="D25" s="126"/>
      <c r="E25" s="117"/>
      <c r="F25" s="117"/>
      <c r="G25" s="123"/>
      <c r="H25" s="118"/>
      <c r="I25" s="118"/>
      <c r="J25" s="123"/>
      <c r="K25" s="118"/>
      <c r="L25" s="118"/>
      <c r="M25" s="123"/>
      <c r="N25" s="118"/>
      <c r="O25" s="118"/>
      <c r="P25" s="123"/>
      <c r="Q25" s="118"/>
      <c r="R25" s="118"/>
      <c r="S25" s="123">
        <v>160604.77</v>
      </c>
      <c r="T25" s="118">
        <f>S25/B25*100</f>
        <v>100.40787141822281</v>
      </c>
    </row>
    <row r="26" spans="1:20" ht="12.75">
      <c r="A26" s="8" t="s">
        <v>196</v>
      </c>
      <c r="B26" s="131">
        <v>2493.61</v>
      </c>
      <c r="C26" s="126"/>
      <c r="D26" s="126"/>
      <c r="E26" s="117"/>
      <c r="F26" s="117"/>
      <c r="G26" s="123"/>
      <c r="H26" s="118"/>
      <c r="I26" s="118"/>
      <c r="J26" s="123"/>
      <c r="K26" s="118"/>
      <c r="L26" s="118"/>
      <c r="M26" s="123"/>
      <c r="N26" s="118"/>
      <c r="O26" s="118"/>
      <c r="P26" s="123"/>
      <c r="Q26" s="118"/>
      <c r="R26" s="118"/>
      <c r="S26" s="123">
        <v>2493.61</v>
      </c>
      <c r="T26" s="118">
        <f>S26/B26*100</f>
        <v>100</v>
      </c>
    </row>
    <row r="27" spans="1:20" ht="12.75">
      <c r="A27" s="8" t="s">
        <v>201</v>
      </c>
      <c r="B27" s="131">
        <v>17215.16</v>
      </c>
      <c r="C27" s="126"/>
      <c r="D27" s="126"/>
      <c r="E27" s="117"/>
      <c r="F27" s="117"/>
      <c r="G27" s="123"/>
      <c r="H27" s="118"/>
      <c r="I27" s="118"/>
      <c r="J27" s="123"/>
      <c r="K27" s="118"/>
      <c r="L27" s="118"/>
      <c r="M27" s="123"/>
      <c r="N27" s="118"/>
      <c r="O27" s="118"/>
      <c r="P27" s="123"/>
      <c r="Q27" s="118"/>
      <c r="R27" s="118"/>
      <c r="S27" s="123">
        <v>17215.16</v>
      </c>
      <c r="T27" s="118">
        <f>S27/B27*100</f>
        <v>100</v>
      </c>
    </row>
    <row r="28" spans="1:20" ht="16.5" customHeight="1">
      <c r="A28" s="8" t="s">
        <v>190</v>
      </c>
      <c r="B28" s="131">
        <f>B29+B33</f>
        <v>10043185</v>
      </c>
      <c r="C28" s="131">
        <f aca="true" t="shared" si="4" ref="C28:S28">C29+C33</f>
        <v>0</v>
      </c>
      <c r="D28" s="131">
        <f t="shared" si="4"/>
        <v>0</v>
      </c>
      <c r="E28" s="131">
        <f t="shared" si="4"/>
        <v>0</v>
      </c>
      <c r="F28" s="131">
        <f t="shared" si="4"/>
        <v>0</v>
      </c>
      <c r="G28" s="131">
        <f t="shared" si="4"/>
        <v>0</v>
      </c>
      <c r="H28" s="131">
        <f t="shared" si="4"/>
        <v>0</v>
      </c>
      <c r="I28" s="131">
        <f t="shared" si="4"/>
        <v>0</v>
      </c>
      <c r="J28" s="131">
        <f t="shared" si="4"/>
        <v>0</v>
      </c>
      <c r="K28" s="131">
        <f t="shared" si="4"/>
        <v>0</v>
      </c>
      <c r="L28" s="131">
        <f t="shared" si="4"/>
        <v>0</v>
      </c>
      <c r="M28" s="131">
        <f t="shared" si="4"/>
        <v>0</v>
      </c>
      <c r="N28" s="131">
        <f t="shared" si="4"/>
        <v>0</v>
      </c>
      <c r="O28" s="131">
        <f t="shared" si="4"/>
        <v>0</v>
      </c>
      <c r="P28" s="131">
        <f t="shared" si="4"/>
        <v>0</v>
      </c>
      <c r="Q28" s="131">
        <f t="shared" si="4"/>
        <v>0</v>
      </c>
      <c r="R28" s="131">
        <f t="shared" si="4"/>
        <v>0</v>
      </c>
      <c r="S28" s="131">
        <f t="shared" si="4"/>
        <v>5379172.17</v>
      </c>
      <c r="T28" s="118">
        <f aca="true" t="shared" si="5" ref="T28:T37">S28/B28*100</f>
        <v>53.560421021817284</v>
      </c>
    </row>
    <row r="29" spans="1:20" ht="12.75">
      <c r="A29" s="8" t="s">
        <v>191</v>
      </c>
      <c r="B29" s="131">
        <f>B30+B31+B32</f>
        <v>7725848</v>
      </c>
      <c r="C29" s="131">
        <f aca="true" t="shared" si="6" ref="C29:S29">C30+C31+C32</f>
        <v>0</v>
      </c>
      <c r="D29" s="131">
        <f t="shared" si="6"/>
        <v>0</v>
      </c>
      <c r="E29" s="131">
        <f t="shared" si="6"/>
        <v>0</v>
      </c>
      <c r="F29" s="131">
        <f t="shared" si="6"/>
        <v>0</v>
      </c>
      <c r="G29" s="131">
        <f t="shared" si="6"/>
        <v>0</v>
      </c>
      <c r="H29" s="131">
        <f t="shared" si="6"/>
        <v>0</v>
      </c>
      <c r="I29" s="131">
        <f t="shared" si="6"/>
        <v>0</v>
      </c>
      <c r="J29" s="131">
        <f t="shared" si="6"/>
        <v>0</v>
      </c>
      <c r="K29" s="131">
        <f t="shared" si="6"/>
        <v>0</v>
      </c>
      <c r="L29" s="131">
        <f t="shared" si="6"/>
        <v>0</v>
      </c>
      <c r="M29" s="131">
        <f t="shared" si="6"/>
        <v>0</v>
      </c>
      <c r="N29" s="131">
        <f t="shared" si="6"/>
        <v>0</v>
      </c>
      <c r="O29" s="131">
        <f t="shared" si="6"/>
        <v>0</v>
      </c>
      <c r="P29" s="131">
        <f t="shared" si="6"/>
        <v>0</v>
      </c>
      <c r="Q29" s="131">
        <f t="shared" si="6"/>
        <v>0</v>
      </c>
      <c r="R29" s="131">
        <f t="shared" si="6"/>
        <v>0</v>
      </c>
      <c r="S29" s="131">
        <f t="shared" si="6"/>
        <v>4221669.26</v>
      </c>
      <c r="T29" s="118">
        <f t="shared" si="5"/>
        <v>54.64344185906841</v>
      </c>
    </row>
    <row r="30" spans="1:20" ht="12.75">
      <c r="A30" s="8" t="s">
        <v>192</v>
      </c>
      <c r="B30" s="131">
        <v>3260000</v>
      </c>
      <c r="C30" s="126"/>
      <c r="D30" s="126"/>
      <c r="E30" s="117"/>
      <c r="F30" s="117"/>
      <c r="G30" s="123"/>
      <c r="H30" s="118"/>
      <c r="I30" s="118"/>
      <c r="J30" s="123"/>
      <c r="K30" s="118"/>
      <c r="L30" s="118"/>
      <c r="M30" s="123"/>
      <c r="N30" s="118"/>
      <c r="O30" s="118"/>
      <c r="P30" s="123"/>
      <c r="Q30" s="118"/>
      <c r="R30" s="118"/>
      <c r="S30" s="123">
        <v>1984568.32</v>
      </c>
      <c r="T30" s="118">
        <f t="shared" si="5"/>
        <v>60.87632883435583</v>
      </c>
    </row>
    <row r="31" spans="1:20" ht="12.75">
      <c r="A31" s="8" t="s">
        <v>193</v>
      </c>
      <c r="B31" s="131">
        <v>907971</v>
      </c>
      <c r="C31" s="126"/>
      <c r="D31" s="126"/>
      <c r="E31" s="117"/>
      <c r="F31" s="117"/>
      <c r="G31" s="123"/>
      <c r="H31" s="118"/>
      <c r="I31" s="118"/>
      <c r="J31" s="123"/>
      <c r="K31" s="118"/>
      <c r="L31" s="118"/>
      <c r="M31" s="123"/>
      <c r="N31" s="118"/>
      <c r="O31" s="118"/>
      <c r="P31" s="123"/>
      <c r="Q31" s="118"/>
      <c r="R31" s="118"/>
      <c r="S31" s="123">
        <v>433307.8</v>
      </c>
      <c r="T31" s="118">
        <f t="shared" si="5"/>
        <v>47.72264752949158</v>
      </c>
    </row>
    <row r="32" spans="1:20" ht="12.75">
      <c r="A32" s="8" t="s">
        <v>194</v>
      </c>
      <c r="B32" s="131">
        <v>3557877</v>
      </c>
      <c r="C32" s="126"/>
      <c r="D32" s="126"/>
      <c r="E32" s="117"/>
      <c r="F32" s="117"/>
      <c r="G32" s="123"/>
      <c r="H32" s="118"/>
      <c r="I32" s="118"/>
      <c r="J32" s="123"/>
      <c r="K32" s="118"/>
      <c r="L32" s="118"/>
      <c r="M32" s="123"/>
      <c r="N32" s="118"/>
      <c r="O32" s="118"/>
      <c r="P32" s="123"/>
      <c r="Q32" s="118"/>
      <c r="R32" s="118"/>
      <c r="S32" s="123">
        <v>1803793.14</v>
      </c>
      <c r="T32" s="118">
        <f t="shared" si="5"/>
        <v>50.698580642332495</v>
      </c>
    </row>
    <row r="33" spans="1:20" ht="12.75">
      <c r="A33" s="8" t="s">
        <v>195</v>
      </c>
      <c r="B33" s="131">
        <f>B34+B35+B36+B37</f>
        <v>2317337</v>
      </c>
      <c r="C33" s="131">
        <f aca="true" t="shared" si="7" ref="C33:S33">C34+C35+C36+C37</f>
        <v>0</v>
      </c>
      <c r="D33" s="131">
        <f t="shared" si="7"/>
        <v>0</v>
      </c>
      <c r="E33" s="131">
        <f t="shared" si="7"/>
        <v>0</v>
      </c>
      <c r="F33" s="131">
        <f t="shared" si="7"/>
        <v>0</v>
      </c>
      <c r="G33" s="131">
        <f t="shared" si="7"/>
        <v>0</v>
      </c>
      <c r="H33" s="131">
        <f t="shared" si="7"/>
        <v>0</v>
      </c>
      <c r="I33" s="131">
        <f t="shared" si="7"/>
        <v>0</v>
      </c>
      <c r="J33" s="131">
        <f t="shared" si="7"/>
        <v>0</v>
      </c>
      <c r="K33" s="131">
        <f t="shared" si="7"/>
        <v>0</v>
      </c>
      <c r="L33" s="131">
        <f t="shared" si="7"/>
        <v>0</v>
      </c>
      <c r="M33" s="131">
        <f t="shared" si="7"/>
        <v>0</v>
      </c>
      <c r="N33" s="131">
        <f t="shared" si="7"/>
        <v>0</v>
      </c>
      <c r="O33" s="131">
        <f t="shared" si="7"/>
        <v>0</v>
      </c>
      <c r="P33" s="131">
        <f t="shared" si="7"/>
        <v>0</v>
      </c>
      <c r="Q33" s="131">
        <f t="shared" si="7"/>
        <v>0</v>
      </c>
      <c r="R33" s="131">
        <f t="shared" si="7"/>
        <v>0</v>
      </c>
      <c r="S33" s="131">
        <f t="shared" si="7"/>
        <v>1157502.91</v>
      </c>
      <c r="T33" s="118">
        <f t="shared" si="5"/>
        <v>49.949701316640606</v>
      </c>
    </row>
    <row r="34" spans="1:20" ht="12.75">
      <c r="A34" s="8" t="s">
        <v>192</v>
      </c>
      <c r="B34" s="131">
        <v>600000</v>
      </c>
      <c r="C34" s="126"/>
      <c r="D34" s="126"/>
      <c r="E34" s="117"/>
      <c r="F34" s="117"/>
      <c r="G34" s="123"/>
      <c r="H34" s="118"/>
      <c r="I34" s="118"/>
      <c r="J34" s="123"/>
      <c r="K34" s="118"/>
      <c r="L34" s="118"/>
      <c r="M34" s="123"/>
      <c r="N34" s="118"/>
      <c r="O34" s="118"/>
      <c r="P34" s="123"/>
      <c r="Q34" s="118"/>
      <c r="R34" s="118"/>
      <c r="S34" s="123">
        <v>334000</v>
      </c>
      <c r="T34" s="118">
        <f t="shared" si="5"/>
        <v>55.666666666666664</v>
      </c>
    </row>
    <row r="35" spans="1:20" ht="12.75">
      <c r="A35" s="8" t="s">
        <v>179</v>
      </c>
      <c r="B35" s="131">
        <v>340000</v>
      </c>
      <c r="C35" s="126"/>
      <c r="D35" s="126"/>
      <c r="E35" s="117"/>
      <c r="F35" s="117"/>
      <c r="G35" s="123"/>
      <c r="H35" s="118"/>
      <c r="I35" s="118"/>
      <c r="J35" s="123"/>
      <c r="K35" s="118"/>
      <c r="L35" s="118"/>
      <c r="M35" s="123"/>
      <c r="N35" s="118"/>
      <c r="O35" s="118"/>
      <c r="P35" s="123"/>
      <c r="Q35" s="118"/>
      <c r="R35" s="118"/>
      <c r="S35" s="123">
        <v>177324.71</v>
      </c>
      <c r="T35" s="118">
        <f t="shared" si="5"/>
        <v>52.15432647058823</v>
      </c>
    </row>
    <row r="36" spans="1:20" ht="12.75">
      <c r="A36" s="8" t="s">
        <v>194</v>
      </c>
      <c r="B36" s="131">
        <v>1260308</v>
      </c>
      <c r="C36" s="126"/>
      <c r="D36" s="126"/>
      <c r="E36" s="117"/>
      <c r="F36" s="117"/>
      <c r="G36" s="123"/>
      <c r="H36" s="118"/>
      <c r="I36" s="118"/>
      <c r="J36" s="123"/>
      <c r="K36" s="118"/>
      <c r="L36" s="118"/>
      <c r="M36" s="123"/>
      <c r="N36" s="118"/>
      <c r="O36" s="118"/>
      <c r="P36" s="123"/>
      <c r="Q36" s="118"/>
      <c r="R36" s="118"/>
      <c r="S36" s="123">
        <v>546178.2</v>
      </c>
      <c r="T36" s="118">
        <f t="shared" si="5"/>
        <v>43.33688273025324</v>
      </c>
    </row>
    <row r="37" spans="1:20" ht="12.75">
      <c r="A37" s="8" t="s">
        <v>196</v>
      </c>
      <c r="B37" s="131">
        <v>117029</v>
      </c>
      <c r="C37" s="126"/>
      <c r="D37" s="126"/>
      <c r="E37" s="117"/>
      <c r="F37" s="117"/>
      <c r="G37" s="123"/>
      <c r="H37" s="118"/>
      <c r="I37" s="118"/>
      <c r="J37" s="123"/>
      <c r="K37" s="118"/>
      <c r="L37" s="118"/>
      <c r="M37" s="123"/>
      <c r="N37" s="118"/>
      <c r="O37" s="118"/>
      <c r="P37" s="123"/>
      <c r="Q37" s="118"/>
      <c r="R37" s="118"/>
      <c r="S37" s="123">
        <v>100000</v>
      </c>
      <c r="T37" s="118">
        <f t="shared" si="5"/>
        <v>85.44890582676089</v>
      </c>
    </row>
    <row r="38" spans="1:20" ht="12.75">
      <c r="A38" s="8" t="s">
        <v>197</v>
      </c>
      <c r="B38" s="131">
        <v>1193000</v>
      </c>
      <c r="C38" s="126">
        <v>40000</v>
      </c>
      <c r="D38" s="126">
        <v>55873.54</v>
      </c>
      <c r="E38" s="117">
        <f>D38/B38*100</f>
        <v>4.683448449287511</v>
      </c>
      <c r="F38" s="117">
        <f>D38/C38*100</f>
        <v>139.68385</v>
      </c>
      <c r="G38" s="123">
        <v>129152.41</v>
      </c>
      <c r="H38" s="118">
        <f>G38/B38*100</f>
        <v>10.825851634534786</v>
      </c>
      <c r="I38" s="118">
        <f>G38/C38*100</f>
        <v>322.881025</v>
      </c>
      <c r="J38" s="123">
        <v>172494.71</v>
      </c>
      <c r="K38" s="118">
        <f>J38/B38*100</f>
        <v>14.458902766135791</v>
      </c>
      <c r="L38" s="118">
        <f>J38/C38*100</f>
        <v>431.23677499999997</v>
      </c>
      <c r="M38" s="123">
        <v>220450.71</v>
      </c>
      <c r="N38" s="118">
        <f>M38/B38*100</f>
        <v>18.47868482816429</v>
      </c>
      <c r="O38" s="118" t="e">
        <f>M38/#REF!*100</f>
        <v>#REF!</v>
      </c>
      <c r="P38" s="123">
        <v>279600.71</v>
      </c>
      <c r="Q38" s="118">
        <f>P38/B38*100</f>
        <v>23.43677367979883</v>
      </c>
      <c r="R38" s="118" t="e">
        <f>P38/#REF!*100</f>
        <v>#REF!</v>
      </c>
      <c r="S38" s="123">
        <v>540898.68</v>
      </c>
      <c r="T38" s="118">
        <f>S38/B38*100</f>
        <v>45.339369656328586</v>
      </c>
    </row>
    <row r="39" spans="1:20" ht="12.75">
      <c r="A39" s="8" t="s">
        <v>198</v>
      </c>
      <c r="B39" s="131">
        <v>93600</v>
      </c>
      <c r="C39" s="126">
        <v>0</v>
      </c>
      <c r="D39" s="126">
        <v>2000</v>
      </c>
      <c r="E39" s="117"/>
      <c r="F39" s="117"/>
      <c r="G39" s="123">
        <v>6800</v>
      </c>
      <c r="H39" s="118"/>
      <c r="I39" s="118"/>
      <c r="J39" s="123">
        <v>6950</v>
      </c>
      <c r="K39" s="118"/>
      <c r="L39" s="118"/>
      <c r="M39" s="123">
        <v>6950</v>
      </c>
      <c r="N39" s="118"/>
      <c r="O39" s="118"/>
      <c r="P39" s="123">
        <v>7100</v>
      </c>
      <c r="Q39" s="118"/>
      <c r="R39" s="118"/>
      <c r="S39" s="123">
        <v>6626.96</v>
      </c>
      <c r="T39" s="118">
        <f>S39/B39*100</f>
        <v>7.0800854700854705</v>
      </c>
    </row>
    <row r="40" spans="1:20" ht="12.75">
      <c r="A40" s="8" t="s">
        <v>110</v>
      </c>
      <c r="B40" s="131">
        <v>0</v>
      </c>
      <c r="C40" s="126"/>
      <c r="D40" s="126">
        <v>688</v>
      </c>
      <c r="E40" s="117"/>
      <c r="F40" s="117"/>
      <c r="G40" s="123">
        <v>2060</v>
      </c>
      <c r="H40" s="118"/>
      <c r="I40" s="118"/>
      <c r="J40" s="123">
        <v>2060</v>
      </c>
      <c r="K40" s="118"/>
      <c r="L40" s="118"/>
      <c r="M40" s="123">
        <v>2060</v>
      </c>
      <c r="N40" s="118"/>
      <c r="O40" s="118"/>
      <c r="P40" s="123">
        <v>2620</v>
      </c>
      <c r="Q40" s="118"/>
      <c r="R40" s="118"/>
      <c r="S40" s="123">
        <v>0</v>
      </c>
      <c r="T40" s="118"/>
    </row>
    <row r="41" spans="1:20" ht="12.75">
      <c r="A41" s="8" t="s">
        <v>78</v>
      </c>
      <c r="B41" s="124"/>
      <c r="C41" s="126"/>
      <c r="D41" s="126">
        <v>730.8</v>
      </c>
      <c r="E41" s="117"/>
      <c r="F41" s="117"/>
      <c r="G41" s="123">
        <v>-1041.29</v>
      </c>
      <c r="H41" s="118"/>
      <c r="I41" s="118"/>
      <c r="J41" s="123">
        <v>3495.7</v>
      </c>
      <c r="K41" s="118"/>
      <c r="L41" s="118"/>
      <c r="M41" s="123">
        <v>92.14</v>
      </c>
      <c r="N41" s="118"/>
      <c r="O41" s="118"/>
      <c r="P41" s="123">
        <v>184.35</v>
      </c>
      <c r="Q41" s="118"/>
      <c r="R41" s="118"/>
      <c r="S41" s="123">
        <v>0</v>
      </c>
      <c r="T41" s="118"/>
    </row>
    <row r="42" spans="1:20" ht="12.75">
      <c r="A42" s="128" t="s">
        <v>34</v>
      </c>
      <c r="B42" s="124">
        <f aca="true" t="shared" si="8" ref="B42:S42">B4+B11</f>
        <v>81266223.46000001</v>
      </c>
      <c r="C42" s="124" t="e">
        <f t="shared" si="8"/>
        <v>#REF!</v>
      </c>
      <c r="D42" s="124" t="e">
        <f t="shared" si="8"/>
        <v>#REF!</v>
      </c>
      <c r="E42" s="124" t="e">
        <f t="shared" si="8"/>
        <v>#REF!</v>
      </c>
      <c r="F42" s="124" t="e">
        <f t="shared" si="8"/>
        <v>#REF!</v>
      </c>
      <c r="G42" s="124" t="e">
        <f t="shared" si="8"/>
        <v>#REF!</v>
      </c>
      <c r="H42" s="124" t="e">
        <f t="shared" si="8"/>
        <v>#REF!</v>
      </c>
      <c r="I42" s="124" t="e">
        <f t="shared" si="8"/>
        <v>#REF!</v>
      </c>
      <c r="J42" s="124" t="e">
        <f t="shared" si="8"/>
        <v>#REF!</v>
      </c>
      <c r="K42" s="124" t="e">
        <f t="shared" si="8"/>
        <v>#REF!</v>
      </c>
      <c r="L42" s="124" t="e">
        <f t="shared" si="8"/>
        <v>#REF!</v>
      </c>
      <c r="M42" s="127" t="e">
        <f t="shared" si="8"/>
        <v>#REF!</v>
      </c>
      <c r="N42" s="127" t="e">
        <f t="shared" si="8"/>
        <v>#REF!</v>
      </c>
      <c r="O42" s="127" t="e">
        <f t="shared" si="8"/>
        <v>#REF!</v>
      </c>
      <c r="P42" s="127" t="e">
        <f t="shared" si="8"/>
        <v>#REF!</v>
      </c>
      <c r="Q42" s="127" t="e">
        <f t="shared" si="8"/>
        <v>#REF!</v>
      </c>
      <c r="R42" s="127" t="e">
        <f t="shared" si="8"/>
        <v>#REF!</v>
      </c>
      <c r="S42" s="127">
        <f t="shared" si="8"/>
        <v>28992034.89</v>
      </c>
      <c r="T42" s="118">
        <f aca="true" t="shared" si="9" ref="T42:T49">S42/B42*100</f>
        <v>35.675381057014604</v>
      </c>
    </row>
    <row r="43" spans="1:20" ht="12.75">
      <c r="A43" s="128" t="s">
        <v>36</v>
      </c>
      <c r="B43" s="124">
        <f>B44+B45+B46+B47+B49+B50+B48</f>
        <v>147835820</v>
      </c>
      <c r="C43" s="124">
        <f aca="true" t="shared" si="10" ref="C43:R43">C44+C45+C46+C47+C49</f>
        <v>30603900</v>
      </c>
      <c r="D43" s="124">
        <f t="shared" si="10"/>
        <v>6538951.35</v>
      </c>
      <c r="E43" s="124">
        <f t="shared" si="10"/>
        <v>13.435201238186028</v>
      </c>
      <c r="F43" s="124">
        <f t="shared" si="10"/>
        <v>77.44798913893267</v>
      </c>
      <c r="G43" s="124">
        <f t="shared" si="10"/>
        <v>13805383.8</v>
      </c>
      <c r="H43" s="124">
        <f t="shared" si="10"/>
        <v>28.658303127132463</v>
      </c>
      <c r="I43" s="124">
        <f t="shared" si="10"/>
        <v>160.18800989578713</v>
      </c>
      <c r="J43" s="124">
        <f t="shared" si="10"/>
        <v>21331123.3</v>
      </c>
      <c r="K43" s="124">
        <f t="shared" si="10"/>
        <v>44.89695226308731</v>
      </c>
      <c r="L43" s="124">
        <f t="shared" si="10"/>
        <v>241.95844350444372</v>
      </c>
      <c r="M43" s="124">
        <f t="shared" si="10"/>
        <v>29533285.54</v>
      </c>
      <c r="N43" s="124">
        <f t="shared" si="10"/>
        <v>62.081225499994254</v>
      </c>
      <c r="O43" s="124" t="e">
        <f t="shared" si="10"/>
        <v>#REF!</v>
      </c>
      <c r="P43" s="124">
        <f t="shared" si="10"/>
        <v>37792469.72</v>
      </c>
      <c r="Q43" s="124">
        <f t="shared" si="10"/>
        <v>79.44652633421877</v>
      </c>
      <c r="R43" s="124" t="e">
        <f t="shared" si="10"/>
        <v>#REF!</v>
      </c>
      <c r="S43" s="124">
        <f>S44+S45+S46+S47+S49+S50+S48</f>
        <v>90766789.17</v>
      </c>
      <c r="T43" s="118">
        <f t="shared" si="9"/>
        <v>61.39702080997691</v>
      </c>
    </row>
    <row r="44" spans="1:20" ht="12.75">
      <c r="A44" s="8" t="s">
        <v>46</v>
      </c>
      <c r="B44" s="121">
        <v>54059300</v>
      </c>
      <c r="C44" s="122">
        <v>8429062</v>
      </c>
      <c r="D44" s="122">
        <v>2840284.35</v>
      </c>
      <c r="E44" s="117">
        <f>D44/B44*100</f>
        <v>5.254016145233106</v>
      </c>
      <c r="F44" s="117">
        <f>D44/C44*100</f>
        <v>33.696327657810556</v>
      </c>
      <c r="G44" s="123">
        <v>5818049.8</v>
      </c>
      <c r="H44" s="118">
        <f>G44/B44*100</f>
        <v>10.762347644161133</v>
      </c>
      <c r="I44" s="118">
        <f>G44/C44*100</f>
        <v>69.02369207866784</v>
      </c>
      <c r="J44" s="123">
        <v>8340123.3</v>
      </c>
      <c r="K44" s="118">
        <f>J44/B44*100</f>
        <v>15.427730843721616</v>
      </c>
      <c r="L44" s="118">
        <f>J44/C44*100</f>
        <v>98.94485649767435</v>
      </c>
      <c r="M44" s="123">
        <v>11946418.54</v>
      </c>
      <c r="N44" s="118">
        <f>M44/B44*100</f>
        <v>22.09872961729064</v>
      </c>
      <c r="O44" s="118" t="e">
        <f>M44/#REF!*100</f>
        <v>#REF!</v>
      </c>
      <c r="P44" s="123">
        <v>15508935.72</v>
      </c>
      <c r="Q44" s="118">
        <f>P44/B44*100</f>
        <v>28.68874683911927</v>
      </c>
      <c r="R44" s="118" t="e">
        <f>P44/#REF!*100</f>
        <v>#REF!</v>
      </c>
      <c r="S44" s="123">
        <v>31455504</v>
      </c>
      <c r="T44" s="118">
        <f t="shared" si="9"/>
        <v>58.18703534821945</v>
      </c>
    </row>
    <row r="45" spans="1:20" ht="12.75">
      <c r="A45" s="8" t="s">
        <v>180</v>
      </c>
      <c r="B45" s="121">
        <v>52912900</v>
      </c>
      <c r="C45" s="122">
        <v>6059000</v>
      </c>
      <c r="D45" s="122">
        <v>2019667</v>
      </c>
      <c r="E45" s="117">
        <f>D45/B45*100</f>
        <v>3.816965239100484</v>
      </c>
      <c r="F45" s="117">
        <f>D45/C45*100</f>
        <v>33.33333883479122</v>
      </c>
      <c r="G45" s="123">
        <v>4039334</v>
      </c>
      <c r="H45" s="118">
        <f>G45/B45*100</f>
        <v>7.633930478200968</v>
      </c>
      <c r="I45" s="118">
        <f>G45/C45*100</f>
        <v>66.66667766958244</v>
      </c>
      <c r="J45" s="123">
        <v>6059000</v>
      </c>
      <c r="K45" s="118">
        <f>J45/B45*100</f>
        <v>11.450893827403148</v>
      </c>
      <c r="L45" s="118">
        <f>J45/C45*100</f>
        <v>100</v>
      </c>
      <c r="M45" s="123">
        <v>8078667</v>
      </c>
      <c r="N45" s="118">
        <f>M45/B45*100</f>
        <v>15.26785906650363</v>
      </c>
      <c r="O45" s="118" t="e">
        <f>M45/#REF!*100</f>
        <v>#REF!</v>
      </c>
      <c r="P45" s="123">
        <v>10098334</v>
      </c>
      <c r="Q45" s="118">
        <f>P45/B45*100</f>
        <v>19.084824305604116</v>
      </c>
      <c r="R45" s="118" t="e">
        <f>P45/#REF!*100</f>
        <v>#REF!</v>
      </c>
      <c r="S45" s="123">
        <v>41949580</v>
      </c>
      <c r="T45" s="118">
        <f t="shared" si="9"/>
        <v>79.28044011951717</v>
      </c>
    </row>
    <row r="46" spans="1:20" ht="12.75">
      <c r="A46" s="8" t="s">
        <v>48</v>
      </c>
      <c r="B46" s="121">
        <v>38471939</v>
      </c>
      <c r="C46" s="122">
        <v>16115838</v>
      </c>
      <c r="D46" s="122">
        <v>1679000</v>
      </c>
      <c r="E46" s="117">
        <f>D46/B46*100</f>
        <v>4.364219853852441</v>
      </c>
      <c r="F46" s="117">
        <f>D46/C46*100</f>
        <v>10.418322646330894</v>
      </c>
      <c r="G46" s="123">
        <v>3948000</v>
      </c>
      <c r="H46" s="118">
        <f>G46/B46*100</f>
        <v>10.26202500477036</v>
      </c>
      <c r="I46" s="118">
        <f>G46/C46*100</f>
        <v>24.49764014753685</v>
      </c>
      <c r="J46" s="123">
        <v>6932000</v>
      </c>
      <c r="K46" s="118">
        <f>J46/B46*100</f>
        <v>18.018327591962546</v>
      </c>
      <c r="L46" s="118">
        <f>J46/C46*100</f>
        <v>43.01358700676936</v>
      </c>
      <c r="M46" s="123">
        <v>9508200</v>
      </c>
      <c r="N46" s="118">
        <f>M46/B46*100</f>
        <v>24.714636816199985</v>
      </c>
      <c r="O46" s="118" t="e">
        <f>M46/#REF!*100</f>
        <v>#REF!</v>
      </c>
      <c r="P46" s="123">
        <v>12185200</v>
      </c>
      <c r="Q46" s="118">
        <f>P46/B46*100</f>
        <v>31.67295518949539</v>
      </c>
      <c r="R46" s="118" t="e">
        <f>P46/#REF!*100</f>
        <v>#REF!</v>
      </c>
      <c r="S46" s="123">
        <v>15875525.75</v>
      </c>
      <c r="T46" s="118">
        <f t="shared" si="9"/>
        <v>41.26520825997358</v>
      </c>
    </row>
    <row r="47" spans="1:20" ht="12.75">
      <c r="A47" s="8" t="s">
        <v>177</v>
      </c>
      <c r="B47" s="121">
        <v>956200</v>
      </c>
      <c r="C47" s="122"/>
      <c r="D47" s="122"/>
      <c r="E47" s="117"/>
      <c r="F47" s="117"/>
      <c r="G47" s="123"/>
      <c r="H47" s="118"/>
      <c r="I47" s="118"/>
      <c r="J47" s="123"/>
      <c r="K47" s="118"/>
      <c r="L47" s="118"/>
      <c r="M47" s="123"/>
      <c r="N47" s="118"/>
      <c r="O47" s="118"/>
      <c r="P47" s="123"/>
      <c r="Q47" s="118"/>
      <c r="R47" s="118"/>
      <c r="S47" s="123">
        <v>955200</v>
      </c>
      <c r="T47" s="118">
        <f t="shared" si="9"/>
        <v>99.89541936833298</v>
      </c>
    </row>
    <row r="48" spans="1:20" ht="12.75">
      <c r="A48" s="8" t="s">
        <v>203</v>
      </c>
      <c r="B48" s="121">
        <v>100000</v>
      </c>
      <c r="C48" s="122"/>
      <c r="D48" s="122"/>
      <c r="E48" s="117"/>
      <c r="F48" s="117"/>
      <c r="G48" s="123"/>
      <c r="H48" s="118"/>
      <c r="I48" s="118"/>
      <c r="J48" s="123"/>
      <c r="K48" s="118"/>
      <c r="L48" s="118"/>
      <c r="M48" s="123"/>
      <c r="N48" s="118"/>
      <c r="O48" s="118"/>
      <c r="P48" s="123"/>
      <c r="Q48" s="118"/>
      <c r="R48" s="118"/>
      <c r="S48" s="123">
        <v>100000</v>
      </c>
      <c r="T48" s="118">
        <f t="shared" si="9"/>
        <v>100</v>
      </c>
    </row>
    <row r="49" spans="1:20" ht="25.5">
      <c r="A49" s="8" t="s">
        <v>178</v>
      </c>
      <c r="B49" s="121">
        <v>1335481</v>
      </c>
      <c r="C49" s="122"/>
      <c r="D49" s="122"/>
      <c r="E49" s="117"/>
      <c r="F49" s="117"/>
      <c r="G49" s="123"/>
      <c r="H49" s="118"/>
      <c r="I49" s="118"/>
      <c r="J49" s="123"/>
      <c r="K49" s="118"/>
      <c r="L49" s="118"/>
      <c r="M49" s="123"/>
      <c r="N49" s="118"/>
      <c r="O49" s="118"/>
      <c r="P49" s="123"/>
      <c r="Q49" s="118"/>
      <c r="R49" s="118"/>
      <c r="S49" s="123">
        <v>556913</v>
      </c>
      <c r="T49" s="118">
        <f t="shared" si="9"/>
        <v>41.70130462357757</v>
      </c>
    </row>
    <row r="50" spans="1:20" ht="12.75">
      <c r="A50" s="8" t="s">
        <v>176</v>
      </c>
      <c r="B50" s="121"/>
      <c r="C50" s="122"/>
      <c r="D50" s="122"/>
      <c r="E50" s="117"/>
      <c r="F50" s="117"/>
      <c r="G50" s="123"/>
      <c r="H50" s="118"/>
      <c r="I50" s="118"/>
      <c r="J50" s="123"/>
      <c r="K50" s="118"/>
      <c r="L50" s="118"/>
      <c r="M50" s="123"/>
      <c r="N50" s="118"/>
      <c r="O50" s="118"/>
      <c r="P50" s="123"/>
      <c r="Q50" s="118"/>
      <c r="R50" s="118"/>
      <c r="S50" s="123">
        <v>-125933.58</v>
      </c>
      <c r="T50" s="118"/>
    </row>
    <row r="51" spans="1:20" ht="12.75">
      <c r="A51" s="128" t="s">
        <v>40</v>
      </c>
      <c r="B51" s="124">
        <f aca="true" t="shared" si="11" ref="B51:S51">B4+B11+B43</f>
        <v>229102043.46</v>
      </c>
      <c r="C51" s="124" t="e">
        <f t="shared" si="11"/>
        <v>#REF!</v>
      </c>
      <c r="D51" s="124" t="e">
        <f t="shared" si="11"/>
        <v>#REF!</v>
      </c>
      <c r="E51" s="124" t="e">
        <f t="shared" si="11"/>
        <v>#REF!</v>
      </c>
      <c r="F51" s="124" t="e">
        <f t="shared" si="11"/>
        <v>#REF!</v>
      </c>
      <c r="G51" s="124" t="e">
        <f t="shared" si="11"/>
        <v>#REF!</v>
      </c>
      <c r="H51" s="124" t="e">
        <f t="shared" si="11"/>
        <v>#REF!</v>
      </c>
      <c r="I51" s="124" t="e">
        <f t="shared" si="11"/>
        <v>#REF!</v>
      </c>
      <c r="J51" s="124" t="e">
        <f t="shared" si="11"/>
        <v>#REF!</v>
      </c>
      <c r="K51" s="124" t="e">
        <f t="shared" si="11"/>
        <v>#REF!</v>
      </c>
      <c r="L51" s="124" t="e">
        <f t="shared" si="11"/>
        <v>#REF!</v>
      </c>
      <c r="M51" s="124" t="e">
        <f t="shared" si="11"/>
        <v>#REF!</v>
      </c>
      <c r="N51" s="124" t="e">
        <f t="shared" si="11"/>
        <v>#REF!</v>
      </c>
      <c r="O51" s="124" t="e">
        <f t="shared" si="11"/>
        <v>#REF!</v>
      </c>
      <c r="P51" s="124" t="e">
        <f t="shared" si="11"/>
        <v>#REF!</v>
      </c>
      <c r="Q51" s="124" t="e">
        <f t="shared" si="11"/>
        <v>#REF!</v>
      </c>
      <c r="R51" s="124" t="e">
        <f t="shared" si="11"/>
        <v>#REF!</v>
      </c>
      <c r="S51" s="124">
        <f t="shared" si="11"/>
        <v>119758824.06</v>
      </c>
      <c r="T51" s="118">
        <f>S51/B51*100</f>
        <v>52.27313656890592</v>
      </c>
    </row>
    <row r="52" spans="1:20" ht="12.75">
      <c r="A52" s="8" t="s">
        <v>41</v>
      </c>
      <c r="B52" s="121">
        <v>12230419.3</v>
      </c>
      <c r="C52" s="122"/>
      <c r="D52" s="122"/>
      <c r="E52" s="117">
        <f>D52/B52*100</f>
        <v>0</v>
      </c>
      <c r="F52" s="117"/>
      <c r="G52" s="123"/>
      <c r="H52" s="118">
        <f>G52/B52*100</f>
        <v>0</v>
      </c>
      <c r="I52" s="118"/>
      <c r="J52" s="123"/>
      <c r="K52" s="118">
        <f>J52/B52*100</f>
        <v>0</v>
      </c>
      <c r="L52" s="118"/>
      <c r="M52" s="123"/>
      <c r="N52" s="118">
        <f>M52/B52*100</f>
        <v>0</v>
      </c>
      <c r="O52" s="5"/>
      <c r="P52" s="47"/>
      <c r="Q52" s="118">
        <f>P52/B52*100</f>
        <v>0</v>
      </c>
      <c r="R52" s="118"/>
      <c r="S52" s="123"/>
      <c r="T52" s="118"/>
    </row>
    <row r="53" spans="1:20" ht="12.75">
      <c r="A53" s="128" t="s">
        <v>49</v>
      </c>
      <c r="B53" s="121"/>
      <c r="C53" s="122"/>
      <c r="D53" s="122"/>
      <c r="E53" s="132"/>
      <c r="F53" s="132"/>
      <c r="G53" s="123"/>
      <c r="H53" s="118"/>
      <c r="I53" s="118"/>
      <c r="J53" s="123"/>
      <c r="K53" s="118"/>
      <c r="L53" s="118"/>
      <c r="M53" s="133"/>
      <c r="N53" s="118"/>
      <c r="O53" s="100"/>
      <c r="P53" s="88"/>
      <c r="Q53" s="118"/>
      <c r="R53" s="118"/>
      <c r="S53" s="123"/>
      <c r="T53" s="118"/>
    </row>
    <row r="54" spans="1:20" ht="12.75">
      <c r="A54" s="134" t="s">
        <v>206</v>
      </c>
      <c r="B54" s="131">
        <v>30628275.47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>
        <v>11118325.37</v>
      </c>
      <c r="T54" s="135">
        <f>S54/B54*100</f>
        <v>36.30085337612382</v>
      </c>
    </row>
    <row r="55" spans="1:20" ht="12.75">
      <c r="A55" s="134" t="s">
        <v>137</v>
      </c>
      <c r="B55" s="131"/>
      <c r="C55" s="131"/>
      <c r="D55" s="131"/>
      <c r="E55" s="136"/>
      <c r="F55" s="136"/>
      <c r="G55" s="137"/>
      <c r="H55" s="135"/>
      <c r="I55" s="135"/>
      <c r="J55" s="137"/>
      <c r="K55" s="135"/>
      <c r="L55" s="135"/>
      <c r="M55" s="137"/>
      <c r="N55" s="135"/>
      <c r="O55" s="138"/>
      <c r="P55" s="137"/>
      <c r="Q55" s="135"/>
      <c r="R55" s="135"/>
      <c r="S55" s="137"/>
      <c r="T55" s="135"/>
    </row>
    <row r="56" spans="1:20" ht="12.75">
      <c r="A56" s="134" t="s">
        <v>82</v>
      </c>
      <c r="B56" s="131">
        <v>778320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>
        <v>250322.52</v>
      </c>
      <c r="T56" s="135">
        <f aca="true" t="shared" si="12" ref="T56:T68">S56/B56*100</f>
        <v>32.161902559358616</v>
      </c>
    </row>
    <row r="57" spans="1:20" ht="12.75">
      <c r="A57" s="134" t="s">
        <v>85</v>
      </c>
      <c r="B57" s="131">
        <v>8622270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>
        <v>3531682.75</v>
      </c>
      <c r="T57" s="135">
        <f t="shared" si="12"/>
        <v>40.960011110763176</v>
      </c>
    </row>
    <row r="58" spans="1:20" ht="12.75">
      <c r="A58" s="134" t="s">
        <v>88</v>
      </c>
      <c r="B58" s="131">
        <v>0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>
        <v>0</v>
      </c>
      <c r="T58" s="135">
        <v>0</v>
      </c>
    </row>
    <row r="59" spans="1:20" ht="12.75">
      <c r="A59" s="139" t="s">
        <v>56</v>
      </c>
      <c r="B59" s="131">
        <v>500000</v>
      </c>
      <c r="C59" s="140"/>
      <c r="D59" s="140"/>
      <c r="E59" s="136"/>
      <c r="F59" s="136"/>
      <c r="G59" s="137"/>
      <c r="H59" s="135"/>
      <c r="I59" s="135"/>
      <c r="J59" s="137"/>
      <c r="K59" s="135"/>
      <c r="L59" s="135"/>
      <c r="M59" s="137"/>
      <c r="N59" s="135"/>
      <c r="O59" s="138"/>
      <c r="P59" s="137"/>
      <c r="Q59" s="135"/>
      <c r="R59" s="135"/>
      <c r="S59" s="137">
        <v>18900</v>
      </c>
      <c r="T59" s="135">
        <f t="shared" si="12"/>
        <v>3.7800000000000002</v>
      </c>
    </row>
    <row r="60" spans="1:20" ht="12.75">
      <c r="A60" s="134" t="s">
        <v>90</v>
      </c>
      <c r="B60" s="131">
        <v>102967298.48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>
        <v>44092834.96</v>
      </c>
      <c r="T60" s="135">
        <f t="shared" si="12"/>
        <v>42.8221732636449</v>
      </c>
    </row>
    <row r="61" spans="1:20" ht="12.75">
      <c r="A61" s="134" t="s">
        <v>207</v>
      </c>
      <c r="B61" s="131">
        <v>16894422.01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>
        <v>6439431.51</v>
      </c>
      <c r="T61" s="135">
        <f t="shared" si="12"/>
        <v>38.11572545179958</v>
      </c>
    </row>
    <row r="62" spans="1:20" ht="12.75">
      <c r="A62" s="134" t="s">
        <v>208</v>
      </c>
      <c r="B62" s="131">
        <v>35038112.8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>
        <v>16254017.19</v>
      </c>
      <c r="T62" s="135">
        <f t="shared" si="12"/>
        <v>46.38953382786073</v>
      </c>
    </row>
    <row r="63" spans="1:20" ht="12.75">
      <c r="A63" s="134" t="s">
        <v>101</v>
      </c>
      <c r="B63" s="131">
        <v>8117200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>
        <v>2480255.35</v>
      </c>
      <c r="T63" s="135">
        <v>99.6</v>
      </c>
    </row>
    <row r="64" spans="1:20" ht="12.75">
      <c r="A64" s="134" t="s">
        <v>209</v>
      </c>
      <c r="B64" s="131">
        <v>1240000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>
        <v>447062.93</v>
      </c>
      <c r="T64" s="135">
        <v>0.38</v>
      </c>
    </row>
    <row r="65" spans="1:20" ht="12.75">
      <c r="A65" s="134" t="s">
        <v>210</v>
      </c>
      <c r="B65" s="131">
        <v>1293239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>
        <v>573308.75</v>
      </c>
      <c r="T65" s="135">
        <f>S65/B65</f>
        <v>0.44331229571641434</v>
      </c>
    </row>
    <row r="66" spans="1:20" ht="12.75">
      <c r="A66" s="134" t="s">
        <v>81</v>
      </c>
      <c r="B66" s="131">
        <v>650000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>
        <v>24078</v>
      </c>
      <c r="T66" s="135">
        <f>S66/B66</f>
        <v>0.03704307692307692</v>
      </c>
    </row>
    <row r="67" spans="1:20" ht="12.75">
      <c r="A67" s="134" t="s">
        <v>211</v>
      </c>
      <c r="B67" s="131">
        <v>34603325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41">
        <v>19658207.61</v>
      </c>
      <c r="T67" s="135">
        <f t="shared" si="12"/>
        <v>56.81016957185473</v>
      </c>
    </row>
    <row r="68" spans="1:20" ht="12.75">
      <c r="A68" s="8" t="s">
        <v>64</v>
      </c>
      <c r="B68" s="121">
        <v>241332462.76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>
        <v>104888426.94</v>
      </c>
      <c r="T68" s="118">
        <f t="shared" si="12"/>
        <v>43.46221214520539</v>
      </c>
    </row>
    <row r="69" spans="1:20" ht="12.75">
      <c r="A69" s="8" t="s">
        <v>65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18"/>
    </row>
    <row r="70" spans="1:20" ht="12.75">
      <c r="A70" s="8" t="s">
        <v>212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>
        <v>14870397.12</v>
      </c>
      <c r="T70" s="118"/>
    </row>
    <row r="71" spans="1:20" ht="12.75">
      <c r="A71" s="8" t="s">
        <v>213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18"/>
    </row>
    <row r="72" spans="1:20" ht="12.75">
      <c r="A72" s="8" t="s">
        <v>214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18"/>
    </row>
  </sheetData>
  <sheetProtection/>
  <mergeCells count="17">
    <mergeCell ref="A1:B1"/>
    <mergeCell ref="A2:A3"/>
    <mergeCell ref="B2:B3"/>
    <mergeCell ref="C2:C3"/>
    <mergeCell ref="Q2:R2"/>
    <mergeCell ref="N2:O2"/>
    <mergeCell ref="M2:M3"/>
    <mergeCell ref="K2:L2"/>
    <mergeCell ref="U2:U3"/>
    <mergeCell ref="T2:T3"/>
    <mergeCell ref="S2:S3"/>
    <mergeCell ref="D2:D3"/>
    <mergeCell ref="E2:F2"/>
    <mergeCell ref="J2:J3"/>
    <mergeCell ref="G2:G3"/>
    <mergeCell ref="H2:I2"/>
    <mergeCell ref="P2:P3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G42" sqref="G42"/>
    </sheetView>
  </sheetViews>
  <sheetFormatPr defaultColWidth="9.140625" defaultRowHeight="12.75"/>
  <cols>
    <col min="1" max="1" width="64.140625" style="0" customWidth="1"/>
    <col min="2" max="2" width="18.421875" style="0" hidden="1" customWidth="1"/>
    <col min="3" max="3" width="23.140625" style="0" customWidth="1"/>
    <col min="4" max="4" width="23.28125" style="0" hidden="1" customWidth="1"/>
    <col min="5" max="5" width="12.00390625" style="0" hidden="1" customWidth="1"/>
    <col min="6" max="6" width="14.28125" style="0" hidden="1" customWidth="1"/>
    <col min="7" max="7" width="18.8515625" style="0" customWidth="1"/>
    <col min="8" max="8" width="16.8515625" style="0" customWidth="1"/>
    <col min="9" max="9" width="17.57421875" style="0" customWidth="1"/>
    <col min="10" max="10" width="14.421875" style="0" customWidth="1"/>
  </cols>
  <sheetData>
    <row r="1" spans="1:6" ht="54.75" customHeight="1">
      <c r="A1" s="62" t="s">
        <v>166</v>
      </c>
      <c r="B1" s="63"/>
      <c r="C1" s="64"/>
      <c r="D1" s="64"/>
      <c r="E1" s="65"/>
      <c r="F1" s="65"/>
    </row>
    <row r="2" spans="1:6" ht="15.75">
      <c r="A2" s="62"/>
      <c r="B2" s="62"/>
      <c r="C2" s="65"/>
      <c r="D2" s="65"/>
      <c r="E2" s="65"/>
      <c r="F2" s="65"/>
    </row>
    <row r="3" spans="1:10" ht="15" customHeight="1">
      <c r="A3" s="167" t="s">
        <v>0</v>
      </c>
      <c r="B3" s="167" t="s">
        <v>145</v>
      </c>
      <c r="C3" s="167" t="s">
        <v>146</v>
      </c>
      <c r="D3" s="167" t="s">
        <v>147</v>
      </c>
      <c r="E3" s="109" t="s">
        <v>117</v>
      </c>
      <c r="F3" s="165" t="s">
        <v>117</v>
      </c>
      <c r="G3" s="163" t="s">
        <v>163</v>
      </c>
      <c r="H3" s="161" t="s">
        <v>169</v>
      </c>
      <c r="I3" s="168" t="s">
        <v>167</v>
      </c>
      <c r="J3" s="161" t="s">
        <v>168</v>
      </c>
    </row>
    <row r="4" spans="1:10" ht="31.5" customHeight="1">
      <c r="A4" s="167"/>
      <c r="B4" s="167"/>
      <c r="C4" s="167"/>
      <c r="D4" s="167"/>
      <c r="E4" s="67" t="s">
        <v>150</v>
      </c>
      <c r="F4" s="166"/>
      <c r="G4" s="164"/>
      <c r="H4" s="162"/>
      <c r="I4" s="169"/>
      <c r="J4" s="162"/>
    </row>
    <row r="5" spans="1:10" ht="21.75" customHeight="1">
      <c r="A5" s="66" t="s">
        <v>7</v>
      </c>
      <c r="B5" s="77">
        <f>B6+B9+B12+B16+B17</f>
        <v>17818000</v>
      </c>
      <c r="C5" s="77">
        <f>C6+C9+C12+C16+C17</f>
        <v>18018000</v>
      </c>
      <c r="D5" s="77">
        <f>D6+D9+D12+D16+D17</f>
        <v>15692598.59</v>
      </c>
      <c r="E5" s="69">
        <f aca="true" t="shared" si="0" ref="E5:E10">ROUND(D5/B5*100,1)</f>
        <v>88.1</v>
      </c>
      <c r="F5" s="68">
        <f aca="true" t="shared" si="1" ref="F5:F10">ROUND(D5/C5*100,1)</f>
        <v>87.1</v>
      </c>
      <c r="G5" s="108">
        <f>G6+G9+G12+G16+G17</f>
        <v>17920460.72</v>
      </c>
      <c r="H5" s="116">
        <f>G5/C5*100</f>
        <v>99.45865645465645</v>
      </c>
      <c r="I5" s="108">
        <f>I6+I9+I12+I16</f>
        <v>17818000</v>
      </c>
      <c r="J5" s="116">
        <f>G5/I5*100</f>
        <v>100.57504052082163</v>
      </c>
    </row>
    <row r="6" spans="1:10" ht="15.75" customHeight="1">
      <c r="A6" s="70" t="s">
        <v>4</v>
      </c>
      <c r="B6" s="78">
        <f>B7+B8</f>
        <v>14008000</v>
      </c>
      <c r="C6" s="78">
        <f>C7+C8</f>
        <v>14008000</v>
      </c>
      <c r="D6" s="78">
        <f>D7+D8</f>
        <v>11169054.71</v>
      </c>
      <c r="E6" s="69">
        <f t="shared" si="0"/>
        <v>79.7</v>
      </c>
      <c r="F6" s="68">
        <f t="shared" si="1"/>
        <v>79.7</v>
      </c>
      <c r="G6" s="108">
        <f>G7+G8</f>
        <v>13366902.16</v>
      </c>
      <c r="H6" s="116">
        <f aca="true" t="shared" si="2" ref="H6:H69">G6/C6*100</f>
        <v>95.4233449457453</v>
      </c>
      <c r="I6" s="108">
        <f>I7+I8</f>
        <v>14008000</v>
      </c>
      <c r="J6" s="116">
        <f aca="true" t="shared" si="3" ref="J6:J42">G6/I6*100</f>
        <v>95.4233449457453</v>
      </c>
    </row>
    <row r="7" spans="1:10" ht="31.5" customHeight="1">
      <c r="A7" s="70" t="s">
        <v>5</v>
      </c>
      <c r="B7" s="79">
        <v>38000</v>
      </c>
      <c r="C7" s="80">
        <v>38000</v>
      </c>
      <c r="D7" s="80">
        <v>61708.22</v>
      </c>
      <c r="E7" s="69">
        <f t="shared" si="0"/>
        <v>162.4</v>
      </c>
      <c r="F7" s="68">
        <f t="shared" si="1"/>
        <v>162.4</v>
      </c>
      <c r="G7" s="108">
        <v>56763.84</v>
      </c>
      <c r="H7" s="116">
        <f t="shared" si="2"/>
        <v>149.3785263157895</v>
      </c>
      <c r="I7" s="108">
        <v>38000</v>
      </c>
      <c r="J7" s="116">
        <f t="shared" si="3"/>
        <v>149.3785263157895</v>
      </c>
    </row>
    <row r="8" spans="1:10" ht="22.5" customHeight="1">
      <c r="A8" s="70" t="s">
        <v>6</v>
      </c>
      <c r="B8" s="79">
        <v>13970000</v>
      </c>
      <c r="C8" s="80">
        <v>13970000</v>
      </c>
      <c r="D8" s="80">
        <v>11107346.49</v>
      </c>
      <c r="E8" s="69">
        <f t="shared" si="0"/>
        <v>79.5</v>
      </c>
      <c r="F8" s="68">
        <f t="shared" si="1"/>
        <v>79.5</v>
      </c>
      <c r="G8" s="108">
        <v>13310138.32</v>
      </c>
      <c r="H8" s="116">
        <f>G8/C8*100</f>
        <v>95.27658067287044</v>
      </c>
      <c r="I8" s="108">
        <v>13970000</v>
      </c>
      <c r="J8" s="116">
        <f t="shared" si="3"/>
        <v>95.27658067287044</v>
      </c>
    </row>
    <row r="9" spans="1:10" ht="17.25" customHeight="1">
      <c r="A9" s="70" t="s">
        <v>10</v>
      </c>
      <c r="B9" s="78">
        <f>B10+B11</f>
        <v>1432000</v>
      </c>
      <c r="C9" s="78">
        <f>C10+C11</f>
        <v>1632000</v>
      </c>
      <c r="D9" s="78">
        <f>D10+D11</f>
        <v>2311174.02</v>
      </c>
      <c r="E9" s="69">
        <f t="shared" si="0"/>
        <v>161.4</v>
      </c>
      <c r="F9" s="68">
        <f t="shared" si="1"/>
        <v>141.6</v>
      </c>
      <c r="G9" s="108">
        <f>G10+G11</f>
        <v>2346337.8299999996</v>
      </c>
      <c r="H9" s="116">
        <f t="shared" si="2"/>
        <v>143.77070036764704</v>
      </c>
      <c r="I9" s="108">
        <f>I10+I11</f>
        <v>1432000</v>
      </c>
      <c r="J9" s="116">
        <f t="shared" si="3"/>
        <v>163.85040712290498</v>
      </c>
    </row>
    <row r="10" spans="1:10" ht="30" customHeight="1">
      <c r="A10" s="70" t="s">
        <v>8</v>
      </c>
      <c r="B10" s="79">
        <v>1417000</v>
      </c>
      <c r="C10" s="80">
        <v>1617000</v>
      </c>
      <c r="D10" s="108">
        <v>2306174.22</v>
      </c>
      <c r="E10" s="69">
        <f t="shared" si="0"/>
        <v>162.8</v>
      </c>
      <c r="F10" s="68">
        <f t="shared" si="1"/>
        <v>142.6</v>
      </c>
      <c r="G10" s="108">
        <v>2341278.03</v>
      </c>
      <c r="H10" s="116">
        <f t="shared" si="2"/>
        <v>144.79146753246752</v>
      </c>
      <c r="I10" s="108">
        <v>1417000</v>
      </c>
      <c r="J10" s="116">
        <f t="shared" si="3"/>
        <v>165.22780733944953</v>
      </c>
    </row>
    <row r="11" spans="1:10" ht="17.25" customHeight="1">
      <c r="A11" s="70" t="s">
        <v>9</v>
      </c>
      <c r="B11" s="79">
        <v>15000</v>
      </c>
      <c r="C11" s="80">
        <v>15000</v>
      </c>
      <c r="D11" s="108">
        <v>4999.8</v>
      </c>
      <c r="E11" s="69"/>
      <c r="F11" s="68"/>
      <c r="G11" s="108">
        <v>5059.8</v>
      </c>
      <c r="H11" s="116">
        <f t="shared" si="2"/>
        <v>33.732</v>
      </c>
      <c r="I11" s="108">
        <v>15000</v>
      </c>
      <c r="J11" s="116">
        <f t="shared" si="3"/>
        <v>33.732</v>
      </c>
    </row>
    <row r="12" spans="1:10" ht="14.25" customHeight="1">
      <c r="A12" s="70" t="s">
        <v>19</v>
      </c>
      <c r="B12" s="78">
        <f>SUM(B13:B15)</f>
        <v>2027000</v>
      </c>
      <c r="C12" s="78">
        <f>SUM(C13:C15)</f>
        <v>2027000</v>
      </c>
      <c r="D12" s="78">
        <f>SUM(D13:D15)</f>
        <v>1360030.72</v>
      </c>
      <c r="E12" s="69">
        <f>ROUND(D12/B12*100,1)</f>
        <v>67.1</v>
      </c>
      <c r="F12" s="68">
        <f>ROUND(D12/C12*100,1)</f>
        <v>67.1</v>
      </c>
      <c r="G12" s="108">
        <f>G13+G15</f>
        <v>1526617.99</v>
      </c>
      <c r="H12" s="116">
        <f t="shared" si="2"/>
        <v>75.3141583621115</v>
      </c>
      <c r="I12" s="108">
        <f>I13+I15</f>
        <v>2027000</v>
      </c>
      <c r="J12" s="116">
        <f t="shared" si="3"/>
        <v>75.3141583621115</v>
      </c>
    </row>
    <row r="13" spans="1:10" ht="16.5" customHeight="1">
      <c r="A13" s="70" t="s">
        <v>11</v>
      </c>
      <c r="B13" s="79">
        <v>1014000</v>
      </c>
      <c r="C13" s="80">
        <v>1014000</v>
      </c>
      <c r="D13" s="108">
        <v>677592.23</v>
      </c>
      <c r="E13" s="69">
        <f>ROUND(D13/B13*100,1)</f>
        <v>66.8</v>
      </c>
      <c r="F13" s="68">
        <f>ROUND(D13/C13*100,1)</f>
        <v>66.8</v>
      </c>
      <c r="G13" s="108">
        <v>745076.92</v>
      </c>
      <c r="H13" s="116">
        <f t="shared" si="2"/>
        <v>73.47898619329389</v>
      </c>
      <c r="I13" s="108">
        <v>1014000</v>
      </c>
      <c r="J13" s="116">
        <f t="shared" si="3"/>
        <v>73.47898619329389</v>
      </c>
    </row>
    <row r="14" spans="1:10" ht="28.5" customHeight="1">
      <c r="A14" s="70" t="s">
        <v>20</v>
      </c>
      <c r="B14" s="79"/>
      <c r="C14" s="80"/>
      <c r="D14" s="108"/>
      <c r="E14" s="69"/>
      <c r="F14" s="68"/>
      <c r="G14" s="108"/>
      <c r="H14" s="116"/>
      <c r="I14" s="108"/>
      <c r="J14" s="116"/>
    </row>
    <row r="15" spans="1:10" ht="13.5" customHeight="1">
      <c r="A15" s="70" t="s">
        <v>12</v>
      </c>
      <c r="B15" s="78">
        <v>1013000</v>
      </c>
      <c r="C15" s="78">
        <v>1013000</v>
      </c>
      <c r="D15" s="108">
        <v>682438.49</v>
      </c>
      <c r="E15" s="69">
        <f aca="true" t="shared" si="4" ref="E15:E20">ROUND(D15/B15*100,1)</f>
        <v>67.4</v>
      </c>
      <c r="F15" s="68">
        <f aca="true" t="shared" si="5" ref="F15:F21">ROUND(D15/C15*100,1)</f>
        <v>67.4</v>
      </c>
      <c r="G15" s="108">
        <v>781541.07</v>
      </c>
      <c r="H15" s="116">
        <f t="shared" si="2"/>
        <v>77.1511421520237</v>
      </c>
      <c r="I15" s="108">
        <v>1013000</v>
      </c>
      <c r="J15" s="116">
        <f t="shared" si="3"/>
        <v>77.1511421520237</v>
      </c>
    </row>
    <row r="16" spans="1:10" ht="18" customHeight="1">
      <c r="A16" s="70" t="s">
        <v>17</v>
      </c>
      <c r="B16" s="79">
        <v>351000</v>
      </c>
      <c r="C16" s="80">
        <v>351000</v>
      </c>
      <c r="D16" s="108">
        <v>331560.37</v>
      </c>
      <c r="E16" s="69">
        <f t="shared" si="4"/>
        <v>94.5</v>
      </c>
      <c r="F16" s="68">
        <f t="shared" si="5"/>
        <v>94.5</v>
      </c>
      <c r="G16" s="108">
        <v>371196.75</v>
      </c>
      <c r="H16" s="116">
        <f t="shared" si="2"/>
        <v>105.75405982905983</v>
      </c>
      <c r="I16" s="108">
        <v>351000</v>
      </c>
      <c r="J16" s="116">
        <f t="shared" si="3"/>
        <v>105.75405982905983</v>
      </c>
    </row>
    <row r="17" spans="1:10" ht="28.5" customHeight="1">
      <c r="A17" s="70" t="s">
        <v>18</v>
      </c>
      <c r="B17" s="79">
        <v>0</v>
      </c>
      <c r="C17" s="80">
        <v>0</v>
      </c>
      <c r="D17" s="108">
        <v>520778.77</v>
      </c>
      <c r="E17" s="69" t="e">
        <f t="shared" si="4"/>
        <v>#DIV/0!</v>
      </c>
      <c r="F17" s="68"/>
      <c r="G17" s="108">
        <v>309405.99</v>
      </c>
      <c r="H17" s="116"/>
      <c r="I17" s="108"/>
      <c r="J17" s="116"/>
    </row>
    <row r="18" spans="1:10" ht="18" customHeight="1">
      <c r="A18" s="70" t="s">
        <v>21</v>
      </c>
      <c r="B18" s="78">
        <f>B19+B23+B22+B24+B25+B26+B27+B28</f>
        <v>2380000</v>
      </c>
      <c r="C18" s="78">
        <f>C19+C23+C22+C24+C25+C26+C27+C28</f>
        <v>3120675</v>
      </c>
      <c r="D18" s="78">
        <f>D19+D23+D22+D24+D25+D26+D27+D28+D29+D30</f>
        <v>2705245.28</v>
      </c>
      <c r="E18" s="69">
        <f t="shared" si="4"/>
        <v>113.7</v>
      </c>
      <c r="F18" s="68">
        <f t="shared" si="5"/>
        <v>86.7</v>
      </c>
      <c r="G18" s="108">
        <f>G19+G24+G25+G26+G27+G28+G29+G30+G22</f>
        <v>2800498.66</v>
      </c>
      <c r="H18" s="116">
        <f t="shared" si="2"/>
        <v>89.74015749797721</v>
      </c>
      <c r="I18" s="108">
        <f>I19+I24+I25+I27</f>
        <v>2280000</v>
      </c>
      <c r="J18" s="116">
        <f t="shared" si="3"/>
        <v>122.82888859649124</v>
      </c>
    </row>
    <row r="19" spans="1:10" ht="47.25" customHeight="1">
      <c r="A19" s="70" t="s">
        <v>22</v>
      </c>
      <c r="B19" s="78">
        <f>B20+B21</f>
        <v>1105000</v>
      </c>
      <c r="C19" s="78">
        <f>C20+C21</f>
        <v>1645746</v>
      </c>
      <c r="D19" s="78">
        <f>D20+D21</f>
        <v>1716096.46</v>
      </c>
      <c r="E19" s="69">
        <f t="shared" si="4"/>
        <v>155.3</v>
      </c>
      <c r="F19" s="68">
        <f t="shared" si="5"/>
        <v>104.3</v>
      </c>
      <c r="G19" s="108">
        <f>G20+G21</f>
        <v>1969169</v>
      </c>
      <c r="H19" s="116">
        <f t="shared" si="2"/>
        <v>119.65206052452808</v>
      </c>
      <c r="I19" s="108">
        <f>I20+I21</f>
        <v>1105000</v>
      </c>
      <c r="J19" s="116">
        <f t="shared" si="3"/>
        <v>178.20533936651583</v>
      </c>
    </row>
    <row r="20" spans="1:10" ht="43.5" customHeight="1">
      <c r="A20" s="70" t="s">
        <v>23</v>
      </c>
      <c r="B20" s="79">
        <v>458000</v>
      </c>
      <c r="C20" s="80">
        <v>458000</v>
      </c>
      <c r="D20" s="108">
        <v>439906.83</v>
      </c>
      <c r="E20" s="69">
        <f t="shared" si="4"/>
        <v>96</v>
      </c>
      <c r="F20" s="68">
        <f t="shared" si="5"/>
        <v>96</v>
      </c>
      <c r="G20" s="108">
        <v>501158.83</v>
      </c>
      <c r="H20" s="116">
        <f t="shared" si="2"/>
        <v>109.42332532751091</v>
      </c>
      <c r="I20" s="108">
        <v>458000</v>
      </c>
      <c r="J20" s="116">
        <f t="shared" si="3"/>
        <v>109.42332532751091</v>
      </c>
    </row>
    <row r="21" spans="1:10" ht="16.5" customHeight="1">
      <c r="A21" s="70" t="s">
        <v>24</v>
      </c>
      <c r="B21" s="78">
        <v>647000</v>
      </c>
      <c r="C21" s="78">
        <v>1187746</v>
      </c>
      <c r="D21" s="108">
        <v>1276189.63</v>
      </c>
      <c r="E21" s="69"/>
      <c r="F21" s="68">
        <f t="shared" si="5"/>
        <v>107.4</v>
      </c>
      <c r="G21" s="108">
        <v>1468010.17</v>
      </c>
      <c r="H21" s="116">
        <f t="shared" si="2"/>
        <v>123.59630510226933</v>
      </c>
      <c r="I21" s="108">
        <v>647000</v>
      </c>
      <c r="J21" s="116">
        <f t="shared" si="3"/>
        <v>226.8949258114374</v>
      </c>
    </row>
    <row r="22" spans="1:10" ht="28.5" customHeight="1">
      <c r="A22" s="70" t="s">
        <v>165</v>
      </c>
      <c r="B22" s="79">
        <v>0</v>
      </c>
      <c r="C22" s="80">
        <v>0</v>
      </c>
      <c r="D22" s="80"/>
      <c r="E22" s="69"/>
      <c r="F22" s="68"/>
      <c r="G22" s="108">
        <v>-248400</v>
      </c>
      <c r="H22" s="116"/>
      <c r="I22" s="108"/>
      <c r="J22" s="116"/>
    </row>
    <row r="23" spans="1:10" ht="18.75" customHeight="1">
      <c r="A23" s="70" t="s">
        <v>26</v>
      </c>
      <c r="B23" s="79">
        <v>0</v>
      </c>
      <c r="C23" s="80">
        <v>0</v>
      </c>
      <c r="D23" s="80"/>
      <c r="E23" s="69"/>
      <c r="F23" s="68"/>
      <c r="G23" s="108"/>
      <c r="H23" s="116"/>
      <c r="I23" s="108"/>
      <c r="J23" s="116"/>
    </row>
    <row r="24" spans="1:10" ht="28.5" customHeight="1">
      <c r="A24" s="70" t="s">
        <v>27</v>
      </c>
      <c r="B24" s="79">
        <v>189000</v>
      </c>
      <c r="C24" s="80">
        <v>189000</v>
      </c>
      <c r="D24" s="80">
        <v>109940.01</v>
      </c>
      <c r="E24" s="69">
        <f>ROUND(D24/B24*100,1)</f>
        <v>58.2</v>
      </c>
      <c r="F24" s="68">
        <f>ROUND(D24/C24*100,1)</f>
        <v>58.2</v>
      </c>
      <c r="G24" s="108">
        <v>132220.85</v>
      </c>
      <c r="H24" s="116">
        <f t="shared" si="2"/>
        <v>69.9581216931217</v>
      </c>
      <c r="I24" s="108">
        <v>189000</v>
      </c>
      <c r="J24" s="116">
        <f t="shared" si="3"/>
        <v>69.9581216931217</v>
      </c>
    </row>
    <row r="25" spans="1:10" ht="27.75" customHeight="1">
      <c r="A25" s="70" t="s">
        <v>164</v>
      </c>
      <c r="B25" s="79">
        <v>100000</v>
      </c>
      <c r="C25" s="80">
        <v>538000</v>
      </c>
      <c r="D25" s="80">
        <v>399000</v>
      </c>
      <c r="E25" s="69">
        <f>ROUND(D25/B25*100,1)</f>
        <v>399</v>
      </c>
      <c r="F25" s="68">
        <f>ROUND(D25/C25*100,1)</f>
        <v>74.2</v>
      </c>
      <c r="G25" s="108">
        <v>399000</v>
      </c>
      <c r="H25" s="116">
        <f t="shared" si="2"/>
        <v>74.1635687732342</v>
      </c>
      <c r="I25" s="108">
        <v>0</v>
      </c>
      <c r="J25" s="116"/>
    </row>
    <row r="26" spans="1:10" ht="21" customHeight="1">
      <c r="A26" s="70" t="s">
        <v>31</v>
      </c>
      <c r="B26" s="79">
        <v>0</v>
      </c>
      <c r="C26" s="80">
        <v>0</v>
      </c>
      <c r="D26" s="80"/>
      <c r="E26" s="69"/>
      <c r="F26" s="68"/>
      <c r="G26" s="108"/>
      <c r="H26" s="116"/>
      <c r="I26" s="108"/>
      <c r="J26" s="116"/>
    </row>
    <row r="27" spans="1:10" ht="26.25" customHeight="1">
      <c r="A27" s="70" t="s">
        <v>32</v>
      </c>
      <c r="B27" s="79">
        <v>986000</v>
      </c>
      <c r="C27" s="80">
        <v>747929</v>
      </c>
      <c r="D27" s="80">
        <v>407756.95</v>
      </c>
      <c r="E27" s="69">
        <f>ROUND(D27/B27*100,1)</f>
        <v>41.4</v>
      </c>
      <c r="F27" s="68">
        <f>ROUND(D27/C27*100,1)</f>
        <v>54.5</v>
      </c>
      <c r="G27" s="108">
        <v>512773.41</v>
      </c>
      <c r="H27" s="116">
        <f t="shared" si="2"/>
        <v>68.55910253513368</v>
      </c>
      <c r="I27" s="108">
        <v>986000</v>
      </c>
      <c r="J27" s="116">
        <f t="shared" si="3"/>
        <v>52.00541683569979</v>
      </c>
    </row>
    <row r="28" spans="1:10" ht="17.25" customHeight="1">
      <c r="A28" s="70" t="s">
        <v>33</v>
      </c>
      <c r="B28" s="79">
        <v>0</v>
      </c>
      <c r="C28" s="80">
        <v>0</v>
      </c>
      <c r="D28" s="80">
        <v>4100</v>
      </c>
      <c r="E28" s="69"/>
      <c r="F28" s="68"/>
      <c r="G28" s="108">
        <v>10100</v>
      </c>
      <c r="H28" s="116"/>
      <c r="I28" s="108"/>
      <c r="J28" s="116"/>
    </row>
    <row r="29" spans="1:10" ht="27.75" customHeight="1">
      <c r="A29" s="70" t="s">
        <v>148</v>
      </c>
      <c r="B29" s="79"/>
      <c r="C29" s="80"/>
      <c r="D29" s="80">
        <v>5100</v>
      </c>
      <c r="E29" s="69"/>
      <c r="F29" s="68"/>
      <c r="G29" s="108">
        <v>5950</v>
      </c>
      <c r="H29" s="116"/>
      <c r="I29" s="108"/>
      <c r="J29" s="116"/>
    </row>
    <row r="30" spans="1:10" ht="18.75" customHeight="1">
      <c r="A30" s="70" t="s">
        <v>149</v>
      </c>
      <c r="B30" s="79"/>
      <c r="C30" s="80"/>
      <c r="D30" s="80">
        <v>63251.86</v>
      </c>
      <c r="E30" s="69"/>
      <c r="F30" s="68"/>
      <c r="G30" s="108">
        <v>19685.4</v>
      </c>
      <c r="H30" s="116"/>
      <c r="I30" s="108"/>
      <c r="J30" s="116"/>
    </row>
    <row r="31" spans="1:10" ht="15" customHeight="1">
      <c r="A31" s="70" t="s">
        <v>34</v>
      </c>
      <c r="B31" s="78">
        <f>B18+B5</f>
        <v>20198000</v>
      </c>
      <c r="C31" s="78">
        <f>C18+C5</f>
        <v>21138675</v>
      </c>
      <c r="D31" s="78">
        <f>D18+D5</f>
        <v>18397843.87</v>
      </c>
      <c r="E31" s="69">
        <f>ROUND(D31/B31*100,1)</f>
        <v>91.1</v>
      </c>
      <c r="F31" s="68">
        <f>ROUND(D31/C31*100,1)</f>
        <v>87</v>
      </c>
      <c r="G31" s="108">
        <f>G18+G5</f>
        <v>20720959.38</v>
      </c>
      <c r="H31" s="116">
        <f t="shared" si="2"/>
        <v>98.02392713829036</v>
      </c>
      <c r="I31" s="108">
        <f>I18+I5</f>
        <v>20098000</v>
      </c>
      <c r="J31" s="116">
        <f t="shared" si="3"/>
        <v>103.0996088167977</v>
      </c>
    </row>
    <row r="32" spans="1:10" ht="29.25" customHeight="1">
      <c r="A32" s="70" t="s">
        <v>35</v>
      </c>
      <c r="B32" s="78">
        <v>3139772</v>
      </c>
      <c r="C32" s="78">
        <f>C33+C34</f>
        <v>6057220</v>
      </c>
      <c r="D32" s="78">
        <f>D33+D34</f>
        <v>0</v>
      </c>
      <c r="E32" s="69">
        <f>ROUND(D32/B32*100,1)</f>
        <v>0</v>
      </c>
      <c r="F32" s="68">
        <f>ROUND(D32/C32*100,1)</f>
        <v>0</v>
      </c>
      <c r="G32" s="108">
        <f>G33+G34</f>
        <v>5363003.32</v>
      </c>
      <c r="H32" s="116">
        <f t="shared" si="2"/>
        <v>88.53902153132955</v>
      </c>
      <c r="I32" s="108">
        <f>I33+I34</f>
        <v>3990772</v>
      </c>
      <c r="J32" s="116">
        <f t="shared" si="3"/>
        <v>134.38510944749538</v>
      </c>
    </row>
    <row r="33" spans="1:10" ht="17.25" customHeight="1">
      <c r="A33" s="70" t="s">
        <v>130</v>
      </c>
      <c r="B33" s="79"/>
      <c r="C33" s="80">
        <v>4159967</v>
      </c>
      <c r="D33" s="80"/>
      <c r="E33" s="69"/>
      <c r="F33" s="68"/>
      <c r="G33" s="108">
        <v>3062332.47</v>
      </c>
      <c r="H33" s="116">
        <f t="shared" si="2"/>
        <v>73.61434525802729</v>
      </c>
      <c r="I33" s="108">
        <v>3139772</v>
      </c>
      <c r="J33" s="116">
        <f t="shared" si="3"/>
        <v>97.53359384057188</v>
      </c>
    </row>
    <row r="34" spans="1:10" ht="14.25" customHeight="1">
      <c r="A34" s="70" t="s">
        <v>36</v>
      </c>
      <c r="B34" s="79"/>
      <c r="C34" s="80">
        <v>1897253</v>
      </c>
      <c r="D34" s="80"/>
      <c r="E34" s="69"/>
      <c r="F34" s="68"/>
      <c r="G34" s="108">
        <v>2300670.85</v>
      </c>
      <c r="H34" s="116">
        <f t="shared" si="2"/>
        <v>121.26326061943243</v>
      </c>
      <c r="I34" s="108">
        <v>851000</v>
      </c>
      <c r="J34" s="116">
        <f t="shared" si="3"/>
        <v>270.34910105757933</v>
      </c>
    </row>
    <row r="35" spans="1:10" ht="17.25" customHeight="1">
      <c r="A35" s="70" t="s">
        <v>36</v>
      </c>
      <c r="B35" s="78">
        <f>B40+B39+B37</f>
        <v>96381843</v>
      </c>
      <c r="C35" s="78">
        <f>C37+C40+C41+C39</f>
        <v>98629107</v>
      </c>
      <c r="D35" s="78">
        <f>D37+D40+D41+D39</f>
        <v>85852910.41</v>
      </c>
      <c r="E35" s="69">
        <f>ROUND(D35/B35*100,1)</f>
        <v>89.1</v>
      </c>
      <c r="F35" s="68">
        <f>ROUND(D35/C35*100,1)</f>
        <v>87</v>
      </c>
      <c r="G35" s="108">
        <f>G37+G39+G40</f>
        <v>95667007.95</v>
      </c>
      <c r="H35" s="116">
        <f t="shared" si="2"/>
        <v>96.99672932251126</v>
      </c>
      <c r="I35" s="108">
        <f>I37+I39+I40</f>
        <v>96381843</v>
      </c>
      <c r="J35" s="116">
        <f t="shared" si="3"/>
        <v>99.25833017117135</v>
      </c>
    </row>
    <row r="36" spans="1:10" ht="17.25" customHeight="1">
      <c r="A36" s="70" t="s">
        <v>37</v>
      </c>
      <c r="B36" s="79"/>
      <c r="C36" s="80"/>
      <c r="D36" s="80"/>
      <c r="E36" s="69"/>
      <c r="F36" s="68"/>
      <c r="G36" s="108"/>
      <c r="H36" s="116"/>
      <c r="I36" s="108"/>
      <c r="J36" s="116"/>
    </row>
    <row r="37" spans="1:10" ht="14.25" customHeight="1">
      <c r="A37" s="70" t="s">
        <v>46</v>
      </c>
      <c r="B37" s="79">
        <v>39107843</v>
      </c>
      <c r="C37" s="80">
        <v>30747493</v>
      </c>
      <c r="D37" s="80">
        <v>27930460.41</v>
      </c>
      <c r="E37" s="69">
        <f>ROUND(D37/B37*100,1)</f>
        <v>71.4</v>
      </c>
      <c r="F37" s="68">
        <f>ROUND(D37/C37*100,1)</f>
        <v>90.8</v>
      </c>
      <c r="G37" s="108">
        <v>30442393.95</v>
      </c>
      <c r="H37" s="116">
        <f t="shared" si="2"/>
        <v>99.00772706900038</v>
      </c>
      <c r="I37" s="108">
        <v>39107843</v>
      </c>
      <c r="J37" s="116">
        <f t="shared" si="3"/>
        <v>77.84217081468799</v>
      </c>
    </row>
    <row r="38" spans="1:10" ht="29.25" customHeight="1">
      <c r="A38" s="70" t="s">
        <v>38</v>
      </c>
      <c r="B38" s="79"/>
      <c r="C38" s="80"/>
      <c r="D38" s="80"/>
      <c r="E38" s="69"/>
      <c r="F38" s="68"/>
      <c r="G38" s="108"/>
      <c r="H38" s="116"/>
      <c r="I38" s="108"/>
      <c r="J38" s="116"/>
    </row>
    <row r="39" spans="1:10" ht="28.5" customHeight="1">
      <c r="A39" s="70" t="s">
        <v>47</v>
      </c>
      <c r="B39" s="79">
        <v>22274000</v>
      </c>
      <c r="C39" s="80">
        <v>22274000</v>
      </c>
      <c r="D39" s="80">
        <v>20593000</v>
      </c>
      <c r="E39" s="69">
        <f>ROUND(D39/B39*100,1)</f>
        <v>92.5</v>
      </c>
      <c r="F39" s="68">
        <f>ROUND(D39/C39*100,1)</f>
        <v>92.5</v>
      </c>
      <c r="G39" s="108">
        <v>22274000</v>
      </c>
      <c r="H39" s="116">
        <f t="shared" si="2"/>
        <v>100</v>
      </c>
      <c r="I39" s="108">
        <v>22274000</v>
      </c>
      <c r="J39" s="116">
        <f t="shared" si="3"/>
        <v>100</v>
      </c>
    </row>
    <row r="40" spans="1:10" ht="16.5" customHeight="1">
      <c r="A40" s="70" t="s">
        <v>48</v>
      </c>
      <c r="B40" s="79">
        <v>35000000</v>
      </c>
      <c r="C40" s="80">
        <v>45607614</v>
      </c>
      <c r="D40" s="80">
        <v>37329450</v>
      </c>
      <c r="E40" s="69">
        <f>ROUND(D40/B40*100,1)</f>
        <v>106.7</v>
      </c>
      <c r="F40" s="68">
        <f>ROUND(D40/C40*100,1)</f>
        <v>81.8</v>
      </c>
      <c r="G40" s="108">
        <v>42950614</v>
      </c>
      <c r="H40" s="116">
        <f t="shared" si="2"/>
        <v>94.17421836625788</v>
      </c>
      <c r="I40" s="108">
        <v>35000000</v>
      </c>
      <c r="J40" s="116">
        <f t="shared" si="3"/>
        <v>122.71604</v>
      </c>
    </row>
    <row r="41" spans="1:10" ht="18" customHeight="1">
      <c r="A41" s="70" t="s">
        <v>39</v>
      </c>
      <c r="B41" s="79"/>
      <c r="C41" s="80"/>
      <c r="D41" s="80"/>
      <c r="E41" s="69"/>
      <c r="F41" s="68"/>
      <c r="G41" s="108"/>
      <c r="H41" s="116"/>
      <c r="I41" s="108"/>
      <c r="J41" s="116" t="e">
        <f t="shared" si="3"/>
        <v>#DIV/0!</v>
      </c>
    </row>
    <row r="42" spans="1:10" ht="16.5" customHeight="1">
      <c r="A42" s="70" t="s">
        <v>40</v>
      </c>
      <c r="B42" s="78">
        <f>B35+B32+B31</f>
        <v>119719615</v>
      </c>
      <c r="C42" s="78">
        <f>C35+C32+C31</f>
        <v>125825002</v>
      </c>
      <c r="D42" s="78">
        <f>D35+D32+D31</f>
        <v>104250754.28</v>
      </c>
      <c r="E42" s="69">
        <f>ROUND(D42/B42*100,1)</f>
        <v>87.1</v>
      </c>
      <c r="F42" s="68">
        <f>ROUND(D42/C42*100,1)</f>
        <v>82.9</v>
      </c>
      <c r="G42" s="108">
        <f>G35+G32+G31</f>
        <v>121750970.65</v>
      </c>
      <c r="H42" s="116">
        <f t="shared" si="2"/>
        <v>96.76214481601995</v>
      </c>
      <c r="I42" s="108">
        <f>I35+I32+I31</f>
        <v>120470615</v>
      </c>
      <c r="J42" s="116">
        <f t="shared" si="3"/>
        <v>101.06279498116615</v>
      </c>
    </row>
    <row r="43" spans="1:8" ht="15">
      <c r="A43" s="70" t="s">
        <v>41</v>
      </c>
      <c r="B43" s="79">
        <v>2110</v>
      </c>
      <c r="C43" s="80"/>
      <c r="D43" s="80"/>
      <c r="E43" s="69">
        <f>ROUND(D43/B43*100,1)</f>
        <v>0</v>
      </c>
      <c r="F43" s="68"/>
      <c r="G43" s="108"/>
      <c r="H43" s="116"/>
    </row>
    <row r="44" spans="1:8" ht="16.5" customHeight="1">
      <c r="A44" s="70" t="s">
        <v>42</v>
      </c>
      <c r="B44" s="79"/>
      <c r="C44" s="80"/>
      <c r="D44" s="80">
        <v>0</v>
      </c>
      <c r="E44" s="69"/>
      <c r="F44" s="68"/>
      <c r="G44" s="108"/>
      <c r="H44" s="116"/>
    </row>
    <row r="45" spans="1:8" ht="19.5" customHeight="1">
      <c r="A45" s="70" t="s">
        <v>43</v>
      </c>
      <c r="B45" s="79"/>
      <c r="C45" s="80"/>
      <c r="D45" s="80"/>
      <c r="E45" s="69"/>
      <c r="F45" s="68"/>
      <c r="G45" s="108"/>
      <c r="H45" s="116"/>
    </row>
    <row r="46" spans="1:8" ht="19.5" customHeight="1">
      <c r="A46" s="70" t="s">
        <v>44</v>
      </c>
      <c r="B46" s="79"/>
      <c r="C46" s="80"/>
      <c r="D46" s="80"/>
      <c r="E46" s="69"/>
      <c r="F46" s="68"/>
      <c r="G46" s="108"/>
      <c r="H46" s="116"/>
    </row>
    <row r="47" spans="1:8" ht="15" customHeight="1">
      <c r="A47" s="70" t="s">
        <v>45</v>
      </c>
      <c r="B47" s="78">
        <f>B42+B43+B44+B45+B46</f>
        <v>119721725</v>
      </c>
      <c r="C47" s="78">
        <f>C42+C43+C44+C45+C46</f>
        <v>125825002</v>
      </c>
      <c r="D47" s="78">
        <f>D42+D43+D44+D45+D46</f>
        <v>104250754.28</v>
      </c>
      <c r="E47" s="69">
        <f>ROUND(D47/B47*100,1)</f>
        <v>87.1</v>
      </c>
      <c r="F47" s="68">
        <f>ROUND(D47/C47*100,1)</f>
        <v>82.9</v>
      </c>
      <c r="G47" s="108"/>
      <c r="H47" s="116">
        <f t="shared" si="2"/>
        <v>0</v>
      </c>
    </row>
    <row r="48" spans="1:8" ht="14.25" customHeight="1">
      <c r="A48" s="70" t="s">
        <v>49</v>
      </c>
      <c r="B48" s="79"/>
      <c r="C48" s="80"/>
      <c r="D48" s="80"/>
      <c r="E48" s="69"/>
      <c r="F48" s="68"/>
      <c r="G48" s="108"/>
      <c r="H48" s="116"/>
    </row>
    <row r="49" spans="1:8" ht="15">
      <c r="A49" s="110" t="s">
        <v>79</v>
      </c>
      <c r="B49" s="79">
        <v>9657</v>
      </c>
      <c r="C49" s="80">
        <f>C50+C51+C52+C53+C54+C55+C56+C60</f>
        <v>23450655.43</v>
      </c>
      <c r="D49" s="80">
        <f>D50+D51+D52+D53+D54+D55+D56+D60</f>
        <v>16756357.869999997</v>
      </c>
      <c r="E49" s="69">
        <f>ROUND(D49/B49*100,1)</f>
        <v>173515.1</v>
      </c>
      <c r="F49" s="68">
        <f>ROUND(D49/C49*100,1)</f>
        <v>71.5</v>
      </c>
      <c r="G49" s="108"/>
      <c r="H49" s="116">
        <f t="shared" si="2"/>
        <v>0</v>
      </c>
    </row>
    <row r="50" spans="1:8" ht="30">
      <c r="A50" s="111" t="s">
        <v>106</v>
      </c>
      <c r="B50" s="79">
        <v>164</v>
      </c>
      <c r="C50" s="80">
        <v>761199.73</v>
      </c>
      <c r="D50" s="80">
        <v>678977.13</v>
      </c>
      <c r="E50" s="69"/>
      <c r="F50" s="68"/>
      <c r="G50" s="108"/>
      <c r="H50" s="116">
        <f t="shared" si="2"/>
        <v>0</v>
      </c>
    </row>
    <row r="51" spans="1:8" ht="15">
      <c r="A51" s="111" t="s">
        <v>50</v>
      </c>
      <c r="B51" s="79">
        <v>200</v>
      </c>
      <c r="C51" s="80">
        <v>13895206.8</v>
      </c>
      <c r="D51" s="80">
        <v>11776757.04</v>
      </c>
      <c r="E51" s="69">
        <f>ROUND(D51/B51*100,1)</f>
        <v>5888378.5</v>
      </c>
      <c r="F51" s="68">
        <f>ROUND(D51/C51*100,1)</f>
        <v>84.8</v>
      </c>
      <c r="G51" s="108"/>
      <c r="H51" s="116">
        <f t="shared" si="2"/>
        <v>0</v>
      </c>
    </row>
    <row r="52" spans="1:8" ht="15">
      <c r="A52" s="111" t="s">
        <v>107</v>
      </c>
      <c r="B52" s="79">
        <v>460</v>
      </c>
      <c r="C52" s="80">
        <v>2299849</v>
      </c>
      <c r="D52" s="80">
        <v>1833636.21</v>
      </c>
      <c r="E52" s="69">
        <f>ROUND(D52/B52*100,1)</f>
        <v>398616.6</v>
      </c>
      <c r="F52" s="68"/>
      <c r="G52" s="108"/>
      <c r="H52" s="116">
        <f t="shared" si="2"/>
        <v>0</v>
      </c>
    </row>
    <row r="53" spans="1:8" ht="15">
      <c r="A53" s="111" t="s">
        <v>75</v>
      </c>
      <c r="B53" s="79">
        <v>16</v>
      </c>
      <c r="C53" s="80">
        <v>5561579.61</v>
      </c>
      <c r="D53" s="80">
        <v>1931392.29</v>
      </c>
      <c r="E53" s="69">
        <f>ROUND(D53/B53*100,1)</f>
        <v>12071201.8</v>
      </c>
      <c r="F53" s="68">
        <f>ROUND(D53/C53*100,1)</f>
        <v>34.7</v>
      </c>
      <c r="G53" s="108"/>
      <c r="H53" s="116">
        <f t="shared" si="2"/>
        <v>0</v>
      </c>
    </row>
    <row r="54" spans="1:8" ht="30">
      <c r="A54" s="111" t="s">
        <v>51</v>
      </c>
      <c r="B54" s="79"/>
      <c r="C54" s="80">
        <v>631996</v>
      </c>
      <c r="D54" s="80">
        <v>533993.2</v>
      </c>
      <c r="E54" s="69"/>
      <c r="F54" s="68">
        <f>ROUND(D54/C54*100,1)</f>
        <v>84.5</v>
      </c>
      <c r="G54" s="108"/>
      <c r="H54" s="116">
        <f t="shared" si="2"/>
        <v>0</v>
      </c>
    </row>
    <row r="55" spans="1:8" ht="15">
      <c r="A55" s="111" t="s">
        <v>52</v>
      </c>
      <c r="B55" s="79"/>
      <c r="C55" s="80">
        <v>12000</v>
      </c>
      <c r="D55" s="80"/>
      <c r="E55" s="69"/>
      <c r="F55" s="68"/>
      <c r="G55" s="108"/>
      <c r="H55" s="116">
        <f t="shared" si="2"/>
        <v>0</v>
      </c>
    </row>
    <row r="56" spans="1:8" ht="15">
      <c r="A56" s="111" t="s">
        <v>80</v>
      </c>
      <c r="B56" s="79"/>
      <c r="C56" s="80">
        <v>157676.29</v>
      </c>
      <c r="D56" s="80"/>
      <c r="E56" s="69"/>
      <c r="F56" s="68"/>
      <c r="G56" s="108"/>
      <c r="H56" s="116">
        <f t="shared" si="2"/>
        <v>0</v>
      </c>
    </row>
    <row r="57" spans="1:8" ht="15">
      <c r="A57" s="111" t="s">
        <v>53</v>
      </c>
      <c r="B57" s="79">
        <v>200</v>
      </c>
      <c r="C57" s="80">
        <v>50</v>
      </c>
      <c r="D57" s="80">
        <v>15</v>
      </c>
      <c r="E57" s="69">
        <f>ROUND(D57/B57*100,1)</f>
        <v>7.5</v>
      </c>
      <c r="F57" s="68">
        <f>ROUND(D57/C57*100,1)</f>
        <v>30</v>
      </c>
      <c r="G57" s="108"/>
      <c r="H57" s="116">
        <f t="shared" si="2"/>
        <v>0</v>
      </c>
    </row>
    <row r="58" spans="1:8" ht="15">
      <c r="A58" s="111" t="s">
        <v>54</v>
      </c>
      <c r="B58" s="79">
        <v>150</v>
      </c>
      <c r="C58" s="80"/>
      <c r="D58" s="80"/>
      <c r="E58" s="69"/>
      <c r="F58" s="68"/>
      <c r="G58" s="108"/>
      <c r="H58" s="116" t="e">
        <f t="shared" si="2"/>
        <v>#DIV/0!</v>
      </c>
    </row>
    <row r="59" spans="1:8" ht="15">
      <c r="A59" s="111" t="s">
        <v>55</v>
      </c>
      <c r="B59" s="79"/>
      <c r="C59" s="80"/>
      <c r="D59" s="80"/>
      <c r="E59" s="69"/>
      <c r="F59" s="68"/>
      <c r="G59" s="108"/>
      <c r="H59" s="116" t="e">
        <f t="shared" si="2"/>
        <v>#DIV/0!</v>
      </c>
    </row>
    <row r="60" spans="1:8" ht="15">
      <c r="A60" s="111" t="s">
        <v>81</v>
      </c>
      <c r="B60" s="79"/>
      <c r="C60" s="80">
        <v>131148</v>
      </c>
      <c r="D60" s="80">
        <v>1602</v>
      </c>
      <c r="E60" s="69"/>
      <c r="F60" s="68"/>
      <c r="G60" s="108"/>
      <c r="H60" s="116">
        <f t="shared" si="2"/>
        <v>0</v>
      </c>
    </row>
    <row r="61" spans="1:8" ht="15">
      <c r="A61" s="110" t="s">
        <v>137</v>
      </c>
      <c r="B61" s="79">
        <v>46</v>
      </c>
      <c r="C61" s="80">
        <v>176000</v>
      </c>
      <c r="D61" s="80">
        <v>74997.71</v>
      </c>
      <c r="E61" s="69"/>
      <c r="F61" s="68"/>
      <c r="G61" s="108"/>
      <c r="H61" s="116">
        <f t="shared" si="2"/>
        <v>0</v>
      </c>
    </row>
    <row r="62" spans="1:8" ht="15">
      <c r="A62" s="110" t="s">
        <v>82</v>
      </c>
      <c r="B62" s="79">
        <v>15</v>
      </c>
      <c r="C62" s="80">
        <f>C63+C64+C65</f>
        <v>670680</v>
      </c>
      <c r="D62" s="80">
        <f>D63+D64+D65</f>
        <v>490498.07</v>
      </c>
      <c r="E62" s="80">
        <f>E63+E64+E65</f>
        <v>3827.5</v>
      </c>
      <c r="F62" s="68">
        <f>ROUND(D62/C62*100,1)</f>
        <v>73.1</v>
      </c>
      <c r="G62" s="108"/>
      <c r="H62" s="116">
        <f t="shared" si="2"/>
        <v>0</v>
      </c>
    </row>
    <row r="63" spans="1:8" ht="15">
      <c r="A63" s="111" t="s">
        <v>83</v>
      </c>
      <c r="B63" s="79">
        <v>6168</v>
      </c>
      <c r="C63" s="80">
        <v>75000</v>
      </c>
      <c r="D63" s="80">
        <v>17184</v>
      </c>
      <c r="E63" s="69"/>
      <c r="F63" s="68"/>
      <c r="G63" s="108"/>
      <c r="H63" s="116">
        <f t="shared" si="2"/>
        <v>0</v>
      </c>
    </row>
    <row r="64" spans="1:8" ht="15">
      <c r="A64" s="111" t="s">
        <v>84</v>
      </c>
      <c r="B64" s="79">
        <v>119</v>
      </c>
      <c r="C64" s="80">
        <v>45680</v>
      </c>
      <c r="D64" s="80">
        <v>32544</v>
      </c>
      <c r="E64" s="69"/>
      <c r="F64" s="68"/>
      <c r="G64" s="108"/>
      <c r="H64" s="116">
        <f t="shared" si="2"/>
        <v>0</v>
      </c>
    </row>
    <row r="65" spans="1:8" ht="15">
      <c r="A65" s="111" t="s">
        <v>134</v>
      </c>
      <c r="B65" s="79">
        <v>11516</v>
      </c>
      <c r="C65" s="80">
        <v>550000</v>
      </c>
      <c r="D65" s="80">
        <v>440770.07</v>
      </c>
      <c r="E65" s="69">
        <f aca="true" t="shared" si="6" ref="E65:E95">ROUND(D65/B65*100,1)</f>
        <v>3827.5</v>
      </c>
      <c r="F65" s="68">
        <f aca="true" t="shared" si="7" ref="F65:F85">ROUND(D65/C65*100,1)</f>
        <v>80.1</v>
      </c>
      <c r="G65" s="108"/>
      <c r="H65" s="116">
        <f t="shared" si="2"/>
        <v>0</v>
      </c>
    </row>
    <row r="66" spans="1:8" ht="15">
      <c r="A66" s="110" t="s">
        <v>85</v>
      </c>
      <c r="B66" s="79"/>
      <c r="C66" s="80">
        <f>C67+C68+C69</f>
        <v>2498050</v>
      </c>
      <c r="D66" s="80">
        <f>D67+D68+D69</f>
        <v>1016964</v>
      </c>
      <c r="E66" s="69"/>
      <c r="F66" s="68"/>
      <c r="G66" s="108"/>
      <c r="H66" s="116">
        <f t="shared" si="2"/>
        <v>0</v>
      </c>
    </row>
    <row r="67" spans="1:8" ht="15">
      <c r="A67" s="111" t="s">
        <v>86</v>
      </c>
      <c r="B67" s="79">
        <v>8331</v>
      </c>
      <c r="C67" s="80">
        <v>421550</v>
      </c>
      <c r="D67" s="80">
        <v>11350</v>
      </c>
      <c r="E67" s="69">
        <f t="shared" si="6"/>
        <v>136.2</v>
      </c>
      <c r="F67" s="68">
        <f t="shared" si="7"/>
        <v>2.7</v>
      </c>
      <c r="G67" s="108"/>
      <c r="H67" s="116">
        <f t="shared" si="2"/>
        <v>0</v>
      </c>
    </row>
    <row r="68" spans="1:8" ht="15">
      <c r="A68" s="111" t="s">
        <v>57</v>
      </c>
      <c r="B68" s="79">
        <v>32703</v>
      </c>
      <c r="C68" s="80">
        <v>1976500</v>
      </c>
      <c r="D68" s="80">
        <v>1005614</v>
      </c>
      <c r="E68" s="69">
        <f t="shared" si="6"/>
        <v>3075</v>
      </c>
      <c r="F68" s="68">
        <f t="shared" si="7"/>
        <v>50.9</v>
      </c>
      <c r="G68" s="108"/>
      <c r="H68" s="116">
        <f t="shared" si="2"/>
        <v>0</v>
      </c>
    </row>
    <row r="69" spans="1:8" ht="15">
      <c r="A69" s="111" t="s">
        <v>87</v>
      </c>
      <c r="B69" s="79">
        <v>180</v>
      </c>
      <c r="C69" s="80">
        <v>100000</v>
      </c>
      <c r="D69" s="80">
        <v>0</v>
      </c>
      <c r="E69" s="69">
        <f t="shared" si="6"/>
        <v>0</v>
      </c>
      <c r="F69" s="68">
        <f t="shared" si="7"/>
        <v>0</v>
      </c>
      <c r="G69" s="108"/>
      <c r="H69" s="116">
        <f t="shared" si="2"/>
        <v>0</v>
      </c>
    </row>
    <row r="70" spans="1:8" ht="15">
      <c r="A70" s="110" t="s">
        <v>88</v>
      </c>
      <c r="B70" s="79">
        <v>3173</v>
      </c>
      <c r="C70" s="80">
        <f>C71+C72+C73</f>
        <v>11402150.06</v>
      </c>
      <c r="D70" s="80">
        <f>D71+D72+D73</f>
        <v>10669850.350000001</v>
      </c>
      <c r="E70" s="69">
        <f t="shared" si="6"/>
        <v>336270.1</v>
      </c>
      <c r="F70" s="68">
        <f t="shared" si="7"/>
        <v>93.6</v>
      </c>
      <c r="G70" s="108"/>
      <c r="H70" s="116">
        <f aca="true" t="shared" si="8" ref="H70:H100">G70/C70*100</f>
        <v>0</v>
      </c>
    </row>
    <row r="71" spans="1:8" ht="15">
      <c r="A71" s="111" t="s">
        <v>58</v>
      </c>
      <c r="B71" s="79">
        <v>5951</v>
      </c>
      <c r="C71" s="80">
        <v>0</v>
      </c>
      <c r="D71" s="80">
        <v>0</v>
      </c>
      <c r="E71" s="69">
        <f t="shared" si="6"/>
        <v>0</v>
      </c>
      <c r="F71" s="68"/>
      <c r="G71" s="108"/>
      <c r="H71" s="116" t="e">
        <f t="shared" si="8"/>
        <v>#DIV/0!</v>
      </c>
    </row>
    <row r="72" spans="1:8" ht="15">
      <c r="A72" s="111" t="s">
        <v>59</v>
      </c>
      <c r="B72" s="79">
        <v>326</v>
      </c>
      <c r="C72" s="80">
        <v>9792720.42</v>
      </c>
      <c r="D72" s="80">
        <v>9060420.71</v>
      </c>
      <c r="E72" s="69">
        <f t="shared" si="6"/>
        <v>2779270.2</v>
      </c>
      <c r="F72" s="68">
        <f t="shared" si="7"/>
        <v>92.5</v>
      </c>
      <c r="G72" s="108"/>
      <c r="H72" s="116">
        <f t="shared" si="8"/>
        <v>0</v>
      </c>
    </row>
    <row r="73" spans="1:8" ht="15">
      <c r="A73" s="111" t="s">
        <v>89</v>
      </c>
      <c r="B73" s="79"/>
      <c r="C73" s="80">
        <v>1609429.64</v>
      </c>
      <c r="D73" s="80">
        <v>1609429.64</v>
      </c>
      <c r="E73" s="69"/>
      <c r="F73" s="68">
        <f t="shared" si="7"/>
        <v>100</v>
      </c>
      <c r="G73" s="108"/>
      <c r="H73" s="116">
        <f t="shared" si="8"/>
        <v>0</v>
      </c>
    </row>
    <row r="74" spans="1:8" ht="15">
      <c r="A74" s="112" t="s">
        <v>56</v>
      </c>
      <c r="B74" s="79">
        <v>998</v>
      </c>
      <c r="C74" s="80">
        <v>0</v>
      </c>
      <c r="D74" s="80">
        <v>0</v>
      </c>
      <c r="E74" s="69">
        <f t="shared" si="6"/>
        <v>0</v>
      </c>
      <c r="F74" s="68"/>
      <c r="G74" s="108"/>
      <c r="H74" s="116" t="e">
        <f t="shared" si="8"/>
        <v>#DIV/0!</v>
      </c>
    </row>
    <row r="75" spans="1:8" ht="15">
      <c r="A75" s="110" t="s">
        <v>90</v>
      </c>
      <c r="B75" s="79">
        <v>17150</v>
      </c>
      <c r="C75" s="80">
        <f>C76+C77+C78+C79+C80</f>
        <v>52644090.050000004</v>
      </c>
      <c r="D75" s="80">
        <f>D76+D77+D78+D79+D80</f>
        <v>44029993.81000001</v>
      </c>
      <c r="E75" s="69">
        <f t="shared" si="6"/>
        <v>256734.7</v>
      </c>
      <c r="F75" s="68">
        <f t="shared" si="7"/>
        <v>83.6</v>
      </c>
      <c r="G75" s="108"/>
      <c r="H75" s="116">
        <f t="shared" si="8"/>
        <v>0</v>
      </c>
    </row>
    <row r="76" spans="1:8" ht="15">
      <c r="A76" s="111" t="s">
        <v>60</v>
      </c>
      <c r="B76" s="79"/>
      <c r="C76" s="80">
        <v>10145103.73</v>
      </c>
      <c r="D76" s="80">
        <v>8405370.34</v>
      </c>
      <c r="E76" s="69"/>
      <c r="F76" s="68"/>
      <c r="G76" s="108"/>
      <c r="H76" s="116">
        <f t="shared" si="8"/>
        <v>0</v>
      </c>
    </row>
    <row r="77" spans="1:8" ht="15">
      <c r="A77" s="111" t="s">
        <v>61</v>
      </c>
      <c r="B77" s="81"/>
      <c r="C77" s="80">
        <v>37508987.25</v>
      </c>
      <c r="D77" s="80">
        <v>31629974.64</v>
      </c>
      <c r="E77" s="69"/>
      <c r="F77" s="68"/>
      <c r="G77" s="108"/>
      <c r="H77" s="116">
        <f t="shared" si="8"/>
        <v>0</v>
      </c>
    </row>
    <row r="78" spans="1:8" ht="15">
      <c r="A78" s="111" t="s">
        <v>91</v>
      </c>
      <c r="B78" s="79">
        <v>577</v>
      </c>
      <c r="C78" s="80">
        <v>185626</v>
      </c>
      <c r="D78" s="80">
        <v>175287.5</v>
      </c>
      <c r="E78" s="69">
        <f t="shared" si="6"/>
        <v>30379.1</v>
      </c>
      <c r="F78" s="68">
        <f t="shared" si="7"/>
        <v>94.4</v>
      </c>
      <c r="G78" s="108"/>
      <c r="H78" s="116">
        <f t="shared" si="8"/>
        <v>0</v>
      </c>
    </row>
    <row r="79" spans="1:8" ht="15">
      <c r="A79" s="111" t="s">
        <v>92</v>
      </c>
      <c r="B79" s="79"/>
      <c r="C79" s="80">
        <v>1307132.44</v>
      </c>
      <c r="D79" s="80">
        <v>1144954.77</v>
      </c>
      <c r="E79" s="69"/>
      <c r="F79" s="68"/>
      <c r="G79" s="108"/>
      <c r="H79" s="116">
        <f t="shared" si="8"/>
        <v>0</v>
      </c>
    </row>
    <row r="80" spans="1:8" ht="15">
      <c r="A80" s="111" t="s">
        <v>93</v>
      </c>
      <c r="B80" s="79">
        <v>1841</v>
      </c>
      <c r="C80" s="80">
        <v>3497240.63</v>
      </c>
      <c r="D80" s="80">
        <v>2674406.56</v>
      </c>
      <c r="E80" s="69">
        <f t="shared" si="6"/>
        <v>145269.2</v>
      </c>
      <c r="F80" s="68">
        <f t="shared" si="7"/>
        <v>76.5</v>
      </c>
      <c r="G80" s="108"/>
      <c r="H80" s="116">
        <f t="shared" si="8"/>
        <v>0</v>
      </c>
    </row>
    <row r="81" spans="1:8" ht="30">
      <c r="A81" s="110" t="s">
        <v>94</v>
      </c>
      <c r="B81" s="79">
        <v>94</v>
      </c>
      <c r="C81" s="80">
        <f>C82+C83+C84+C85</f>
        <v>11223961.100000001</v>
      </c>
      <c r="D81" s="80">
        <f>D82+D83+D84+D85</f>
        <v>8358901.1899999995</v>
      </c>
      <c r="E81" s="69">
        <f t="shared" si="6"/>
        <v>8892448.1</v>
      </c>
      <c r="F81" s="68">
        <f t="shared" si="7"/>
        <v>74.5</v>
      </c>
      <c r="G81" s="108"/>
      <c r="H81" s="116">
        <f t="shared" si="8"/>
        <v>0</v>
      </c>
    </row>
    <row r="82" spans="1:8" ht="15">
      <c r="A82" s="111" t="s">
        <v>95</v>
      </c>
      <c r="B82" s="79">
        <v>152</v>
      </c>
      <c r="C82" s="80">
        <v>9302126.74</v>
      </c>
      <c r="D82" s="80">
        <v>6611824.81</v>
      </c>
      <c r="E82" s="69">
        <f t="shared" si="6"/>
        <v>4349884.7</v>
      </c>
      <c r="F82" s="68">
        <f t="shared" si="7"/>
        <v>71.1</v>
      </c>
      <c r="G82" s="108"/>
      <c r="H82" s="116">
        <f t="shared" si="8"/>
        <v>0</v>
      </c>
    </row>
    <row r="83" spans="1:8" ht="15">
      <c r="A83" s="111" t="s">
        <v>96</v>
      </c>
      <c r="B83" s="79"/>
      <c r="C83" s="80">
        <v>225506.82</v>
      </c>
      <c r="D83" s="80">
        <v>213617.57</v>
      </c>
      <c r="E83" s="69"/>
      <c r="F83" s="68">
        <f t="shared" si="7"/>
        <v>94.7</v>
      </c>
      <c r="G83" s="108"/>
      <c r="H83" s="116">
        <f t="shared" si="8"/>
        <v>0</v>
      </c>
    </row>
    <row r="84" spans="1:8" ht="15">
      <c r="A84" s="111" t="s">
        <v>97</v>
      </c>
      <c r="B84" s="79">
        <v>5279</v>
      </c>
      <c r="C84" s="80">
        <v>738000</v>
      </c>
      <c r="D84" s="80">
        <v>677360</v>
      </c>
      <c r="E84" s="69">
        <f t="shared" si="6"/>
        <v>12831.2</v>
      </c>
      <c r="F84" s="68">
        <f t="shared" si="7"/>
        <v>91.8</v>
      </c>
      <c r="G84" s="108"/>
      <c r="H84" s="116">
        <f t="shared" si="8"/>
        <v>0</v>
      </c>
    </row>
    <row r="85" spans="1:8" ht="30">
      <c r="A85" s="111" t="s">
        <v>98</v>
      </c>
      <c r="B85" s="79">
        <v>50</v>
      </c>
      <c r="C85" s="80">
        <v>958327.54</v>
      </c>
      <c r="D85" s="80">
        <v>856098.81</v>
      </c>
      <c r="E85" s="69">
        <f t="shared" si="6"/>
        <v>1712197.6</v>
      </c>
      <c r="F85" s="68">
        <f t="shared" si="7"/>
        <v>89.3</v>
      </c>
      <c r="G85" s="108"/>
      <c r="H85" s="116">
        <f t="shared" si="8"/>
        <v>0</v>
      </c>
    </row>
    <row r="86" spans="1:8" ht="15">
      <c r="A86" s="110" t="s">
        <v>99</v>
      </c>
      <c r="B86" s="79"/>
      <c r="C86" s="80">
        <f>C87+C88+C89</f>
        <v>23795770.82</v>
      </c>
      <c r="D86" s="80">
        <f>D87+D88+D89</f>
        <v>18493045.580000002</v>
      </c>
      <c r="E86" s="69"/>
      <c r="F86" s="68"/>
      <c r="G86" s="108"/>
      <c r="H86" s="116">
        <f t="shared" si="8"/>
        <v>0</v>
      </c>
    </row>
    <row r="87" spans="1:8" ht="15">
      <c r="A87" s="111" t="s">
        <v>62</v>
      </c>
      <c r="B87" s="79"/>
      <c r="C87" s="80">
        <v>22339412.52</v>
      </c>
      <c r="D87" s="80">
        <v>17217411.41</v>
      </c>
      <c r="E87" s="69"/>
      <c r="F87" s="68"/>
      <c r="G87" s="108"/>
      <c r="H87" s="116">
        <f t="shared" si="8"/>
        <v>0</v>
      </c>
    </row>
    <row r="88" spans="1:8" ht="15">
      <c r="A88" s="111" t="s">
        <v>100</v>
      </c>
      <c r="B88" s="79"/>
      <c r="C88" s="80">
        <v>165505.42</v>
      </c>
      <c r="D88" s="80">
        <v>165505.42</v>
      </c>
      <c r="E88" s="69"/>
      <c r="F88" s="68"/>
      <c r="G88" s="108"/>
      <c r="H88" s="116">
        <f t="shared" si="8"/>
        <v>0</v>
      </c>
    </row>
    <row r="89" spans="1:8" ht="15">
      <c r="A89" s="111" t="s">
        <v>133</v>
      </c>
      <c r="B89" s="79">
        <v>38</v>
      </c>
      <c r="C89" s="80">
        <v>1290852.88</v>
      </c>
      <c r="D89" s="80">
        <v>1110128.75</v>
      </c>
      <c r="E89" s="69"/>
      <c r="F89" s="68"/>
      <c r="G89" s="108"/>
      <c r="H89" s="116">
        <f t="shared" si="8"/>
        <v>0</v>
      </c>
    </row>
    <row r="90" spans="1:8" ht="15">
      <c r="A90" s="110" t="s">
        <v>101</v>
      </c>
      <c r="B90" s="79">
        <v>200</v>
      </c>
      <c r="C90" s="80">
        <f>C91+C92+C93+C94+C95</f>
        <v>7057341.46</v>
      </c>
      <c r="D90" s="80">
        <f>D91+D92+D93+D94+D95</f>
        <v>3821447.99</v>
      </c>
      <c r="E90" s="69"/>
      <c r="F90" s="68"/>
      <c r="G90" s="108"/>
      <c r="H90" s="116">
        <f t="shared" si="8"/>
        <v>0</v>
      </c>
    </row>
    <row r="91" spans="1:8" ht="15">
      <c r="A91" s="111" t="s">
        <v>108</v>
      </c>
      <c r="B91" s="79"/>
      <c r="C91" s="80">
        <v>665000</v>
      </c>
      <c r="D91" s="80">
        <v>548902.48</v>
      </c>
      <c r="E91" s="69"/>
      <c r="F91" s="68"/>
      <c r="G91" s="108"/>
      <c r="H91" s="116">
        <f t="shared" si="8"/>
        <v>0</v>
      </c>
    </row>
    <row r="92" spans="1:8" ht="15">
      <c r="A92" s="111" t="s">
        <v>102</v>
      </c>
      <c r="B92" s="78">
        <f>SUM(B49:B91)</f>
        <v>105754</v>
      </c>
      <c r="C92" s="78">
        <v>0</v>
      </c>
      <c r="D92" s="78">
        <v>0</v>
      </c>
      <c r="E92" s="69">
        <f t="shared" si="6"/>
        <v>0</v>
      </c>
      <c r="F92" s="68"/>
      <c r="G92" s="108"/>
      <c r="H92" s="116" t="e">
        <f t="shared" si="8"/>
        <v>#DIV/0!</v>
      </c>
    </row>
    <row r="93" spans="1:8" ht="15">
      <c r="A93" s="111" t="s">
        <v>63</v>
      </c>
      <c r="B93" s="79"/>
      <c r="C93" s="80">
        <v>5454498.46</v>
      </c>
      <c r="D93" s="80">
        <v>2508893.5</v>
      </c>
      <c r="E93" s="69"/>
      <c r="F93" s="68"/>
      <c r="G93" s="108"/>
      <c r="H93" s="116">
        <f t="shared" si="8"/>
        <v>0</v>
      </c>
    </row>
    <row r="94" spans="1:8" ht="15">
      <c r="A94" s="111" t="s">
        <v>109</v>
      </c>
      <c r="B94" s="79"/>
      <c r="C94" s="80">
        <v>937843</v>
      </c>
      <c r="D94" s="80">
        <v>763652.01</v>
      </c>
      <c r="E94" s="69"/>
      <c r="F94" s="68"/>
      <c r="G94" s="108"/>
      <c r="H94" s="116">
        <f t="shared" si="8"/>
        <v>0</v>
      </c>
    </row>
    <row r="95" spans="1:8" ht="15">
      <c r="A95" s="111" t="s">
        <v>103</v>
      </c>
      <c r="B95" s="78">
        <f>B92+B93+B94</f>
        <v>105754</v>
      </c>
      <c r="C95" s="78">
        <v>0</v>
      </c>
      <c r="D95" s="71">
        <v>0</v>
      </c>
      <c r="E95" s="69">
        <f t="shared" si="6"/>
        <v>0</v>
      </c>
      <c r="F95" s="68"/>
      <c r="G95" s="108"/>
      <c r="H95" s="116" t="e">
        <f t="shared" si="8"/>
        <v>#DIV/0!</v>
      </c>
    </row>
    <row r="96" spans="1:8" ht="15">
      <c r="A96" s="110" t="s">
        <v>124</v>
      </c>
      <c r="B96" s="70"/>
      <c r="C96" s="67"/>
      <c r="D96" s="67"/>
      <c r="E96" s="67"/>
      <c r="F96" s="67"/>
      <c r="G96" s="108"/>
      <c r="H96" s="116" t="e">
        <f t="shared" si="8"/>
        <v>#DIV/0!</v>
      </c>
    </row>
    <row r="97" spans="1:8" ht="15">
      <c r="A97" s="111" t="s">
        <v>64</v>
      </c>
      <c r="B97" s="8"/>
      <c r="C97" s="108">
        <f>C49+C61+C62+C66+C70+C74+C75+C81+C86+C90+C96</f>
        <v>132918698.92</v>
      </c>
      <c r="D97" s="108">
        <f>D49+D61+D62+D66+D70+D74+D75+D81+D86+D90+D96</f>
        <v>103712056.57</v>
      </c>
      <c r="E97" s="5"/>
      <c r="F97" s="5"/>
      <c r="G97" s="108"/>
      <c r="H97" s="116">
        <f t="shared" si="8"/>
        <v>0</v>
      </c>
    </row>
    <row r="98" spans="1:8" ht="15">
      <c r="A98" s="111" t="s">
        <v>65</v>
      </c>
      <c r="B98" s="5"/>
      <c r="C98" s="5"/>
      <c r="D98" s="113">
        <v>5001380.93</v>
      </c>
      <c r="E98" s="5"/>
      <c r="F98" s="5"/>
      <c r="G98" s="108"/>
      <c r="H98" s="116" t="e">
        <f t="shared" si="8"/>
        <v>#DIV/0!</v>
      </c>
    </row>
    <row r="99" spans="1:8" ht="15">
      <c r="A99" s="111" t="s">
        <v>66</v>
      </c>
      <c r="B99" s="5"/>
      <c r="C99" s="5"/>
      <c r="D99" s="5"/>
      <c r="E99" s="5"/>
      <c r="F99" s="5"/>
      <c r="G99" s="108"/>
      <c r="H99" s="116" t="e">
        <f t="shared" si="8"/>
        <v>#DIV/0!</v>
      </c>
    </row>
    <row r="100" spans="1:8" ht="15">
      <c r="A100" s="111" t="s">
        <v>45</v>
      </c>
      <c r="B100" s="5"/>
      <c r="C100" s="108">
        <f>C97+C98</f>
        <v>132918698.92</v>
      </c>
      <c r="D100" s="108">
        <f>D97+D98</f>
        <v>108713437.5</v>
      </c>
      <c r="E100" s="5"/>
      <c r="F100" s="5"/>
      <c r="G100" s="108"/>
      <c r="H100" s="116">
        <f t="shared" si="8"/>
        <v>0</v>
      </c>
    </row>
    <row r="103" spans="1:4" ht="15">
      <c r="A103" s="114" t="s">
        <v>159</v>
      </c>
      <c r="D103" s="115" t="s">
        <v>140</v>
      </c>
    </row>
  </sheetData>
  <sheetProtection/>
  <mergeCells count="9">
    <mergeCell ref="J3:J4"/>
    <mergeCell ref="G3:G4"/>
    <mergeCell ref="H3:H4"/>
    <mergeCell ref="F3:F4"/>
    <mergeCell ref="A3:A4"/>
    <mergeCell ref="B3:B4"/>
    <mergeCell ref="C3:C4"/>
    <mergeCell ref="D3:D4"/>
    <mergeCell ref="I3:I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08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57.421875" style="1" customWidth="1"/>
    <col min="2" max="2" width="16.57421875" style="1" customWidth="1"/>
    <col min="3" max="3" width="7.8515625" style="0" hidden="1" customWidth="1"/>
    <col min="4" max="4" width="8.00390625" style="0" hidden="1" customWidth="1"/>
    <col min="5" max="5" width="8.57421875" style="0" hidden="1" customWidth="1"/>
    <col min="6" max="6" width="8.28125" style="0" hidden="1" customWidth="1"/>
    <col min="7" max="7" width="7.00390625" style="0" hidden="1" customWidth="1"/>
    <col min="8" max="8" width="8.28125" style="0" hidden="1" customWidth="1"/>
    <col min="9" max="9" width="7.8515625" style="0" hidden="1" customWidth="1"/>
    <col min="10" max="10" width="9.7109375" style="0" hidden="1" customWidth="1"/>
    <col min="11" max="11" width="8.28125" style="0" hidden="1" customWidth="1"/>
    <col min="12" max="12" width="8.8515625" style="0" hidden="1" customWidth="1"/>
    <col min="13" max="13" width="9.28125" style="0" hidden="1" customWidth="1"/>
    <col min="14" max="14" width="8.7109375" style="0" hidden="1" customWidth="1"/>
    <col min="15" max="15" width="8.8515625" style="0" hidden="1" customWidth="1"/>
    <col min="16" max="16" width="7.00390625" style="0" hidden="1" customWidth="1"/>
    <col min="17" max="17" width="9.7109375" style="0" hidden="1" customWidth="1"/>
    <col min="18" max="18" width="8.8515625" style="0" hidden="1" customWidth="1"/>
    <col min="19" max="19" width="7.57421875" style="0" hidden="1" customWidth="1"/>
    <col min="20" max="20" width="9.57421875" style="0" hidden="1" customWidth="1"/>
    <col min="21" max="21" width="8.57421875" style="0" hidden="1" customWidth="1"/>
    <col min="22" max="22" width="9.00390625" style="0" hidden="1" customWidth="1"/>
    <col min="23" max="23" width="9.140625" style="0" hidden="1" customWidth="1"/>
    <col min="24" max="24" width="15.28125" style="0" customWidth="1"/>
  </cols>
  <sheetData>
    <row r="2" spans="1:24" ht="12.75">
      <c r="A2" s="170" t="s">
        <v>160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 ht="12.75">
      <c r="A3" s="160" t="s">
        <v>154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</row>
    <row r="4" spans="1:24" ht="51">
      <c r="A4" s="173" t="s">
        <v>0</v>
      </c>
      <c r="B4" s="173" t="s">
        <v>151</v>
      </c>
      <c r="C4" s="173" t="s">
        <v>69</v>
      </c>
      <c r="D4" s="173" t="s">
        <v>68</v>
      </c>
      <c r="E4" s="173" t="s">
        <v>1</v>
      </c>
      <c r="F4" s="174"/>
      <c r="G4" s="97" t="s">
        <v>71</v>
      </c>
      <c r="H4" s="174" t="s">
        <v>72</v>
      </c>
      <c r="I4" s="176"/>
      <c r="J4" s="171" t="s">
        <v>70</v>
      </c>
      <c r="K4" s="171" t="s">
        <v>76</v>
      </c>
      <c r="L4" s="174" t="s">
        <v>1</v>
      </c>
      <c r="M4" s="175"/>
      <c r="N4" s="173" t="s">
        <v>104</v>
      </c>
      <c r="O4" s="173" t="s">
        <v>1</v>
      </c>
      <c r="P4" s="173"/>
      <c r="Q4" s="171" t="s">
        <v>111</v>
      </c>
      <c r="R4" s="173" t="s">
        <v>1</v>
      </c>
      <c r="S4" s="173"/>
      <c r="T4" s="173" t="s">
        <v>115</v>
      </c>
      <c r="U4" s="173" t="s">
        <v>116</v>
      </c>
      <c r="V4" s="173" t="s">
        <v>117</v>
      </c>
      <c r="W4" s="173"/>
      <c r="X4" s="171" t="s">
        <v>156</v>
      </c>
    </row>
    <row r="5" spans="1:24" ht="25.5">
      <c r="A5" s="173"/>
      <c r="B5" s="173"/>
      <c r="C5" s="173"/>
      <c r="D5" s="173"/>
      <c r="E5" s="100" t="s">
        <v>2</v>
      </c>
      <c r="F5" s="101" t="s">
        <v>3</v>
      </c>
      <c r="G5" s="97"/>
      <c r="H5" s="97" t="s">
        <v>73</v>
      </c>
      <c r="I5" s="97" t="s">
        <v>74</v>
      </c>
      <c r="J5" s="172"/>
      <c r="K5" s="172"/>
      <c r="L5" s="97" t="s">
        <v>73</v>
      </c>
      <c r="M5" s="99" t="s">
        <v>77</v>
      </c>
      <c r="N5" s="173"/>
      <c r="O5" s="97" t="s">
        <v>73</v>
      </c>
      <c r="P5" s="97" t="s">
        <v>77</v>
      </c>
      <c r="Q5" s="172"/>
      <c r="R5" s="97" t="s">
        <v>73</v>
      </c>
      <c r="S5" s="97" t="s">
        <v>112</v>
      </c>
      <c r="T5" s="173"/>
      <c r="U5" s="173"/>
      <c r="V5" s="97" t="s">
        <v>73</v>
      </c>
      <c r="W5" s="97" t="s">
        <v>118</v>
      </c>
      <c r="X5" s="172"/>
    </row>
    <row r="6" spans="1:24" ht="12.75">
      <c r="A6" s="97" t="s">
        <v>7</v>
      </c>
      <c r="B6" s="83">
        <f>B7+B11+B14+B18+B19</f>
        <v>18018000</v>
      </c>
      <c r="C6" s="83" t="e">
        <f>C7+C11+C14+C18+C19</f>
        <v>#REF!</v>
      </c>
      <c r="D6" s="83">
        <f>D7+D11+D14+D18+D19</f>
        <v>1634</v>
      </c>
      <c r="E6" s="83">
        <f>ROUND(D6/B6*100,1)</f>
        <v>0</v>
      </c>
      <c r="F6" s="83" t="e">
        <f>ROUND(D6/C6*100,1)</f>
        <v>#REF!</v>
      </c>
      <c r="G6" s="84">
        <f>G7+G11+G14+G18+G19</f>
        <v>2859</v>
      </c>
      <c r="H6" s="84">
        <f aca="true" t="shared" si="0" ref="H6:H12">G6/B6*100</f>
        <v>0.015867465867465867</v>
      </c>
      <c r="I6" s="84" t="e">
        <f aca="true" t="shared" si="1" ref="I6:I12">G6/C6*100</f>
        <v>#REF!</v>
      </c>
      <c r="J6" s="84">
        <f>J7+J11+J14+J18+J19</f>
        <v>10804</v>
      </c>
      <c r="K6" s="83">
        <f>K7+K11+K14+K18+K19</f>
        <v>4420</v>
      </c>
      <c r="L6" s="86">
        <f>K6/B6*100</f>
        <v>0.024531024531024532</v>
      </c>
      <c r="M6" s="87">
        <f>K6/J6*100</f>
        <v>40.910773787486114</v>
      </c>
      <c r="N6" s="86">
        <f>N7+N11++N14+N18+N19</f>
        <v>5500</v>
      </c>
      <c r="O6" s="86">
        <f>N6/B6*100</f>
        <v>0.030525030525030524</v>
      </c>
      <c r="P6" s="86">
        <f>N6/J6*100</f>
        <v>50.90707145501666</v>
      </c>
      <c r="Q6" s="83">
        <f>Q7+Q11+Q14+Q18+Q19</f>
        <v>7303</v>
      </c>
      <c r="R6" s="83">
        <f>Q6/B6*100</f>
        <v>0.040531690531690534</v>
      </c>
      <c r="S6" s="83">
        <f>Q6/J6*100</f>
        <v>67.59533506108849</v>
      </c>
      <c r="T6" s="86">
        <f>T7+T11+T14+T18+T19</f>
        <v>17617</v>
      </c>
      <c r="U6" s="86">
        <f>U7+U11+U14+U18+U19</f>
        <v>8997</v>
      </c>
      <c r="V6" s="86">
        <f>U6/B6*100</f>
        <v>0.04993339993339994</v>
      </c>
      <c r="W6" s="86">
        <f>U6/T6*100</f>
        <v>51.06998921496282</v>
      </c>
      <c r="X6" s="86">
        <f>X7+X11+X14+X18+X19+X10</f>
        <v>17636629</v>
      </c>
    </row>
    <row r="7" spans="1:24" ht="12.75">
      <c r="A7" s="98" t="s">
        <v>4</v>
      </c>
      <c r="B7" s="74">
        <f>B8+B9</f>
        <v>14008000</v>
      </c>
      <c r="C7" s="56">
        <f>C8+C9</f>
        <v>3580</v>
      </c>
      <c r="D7" s="56">
        <v>1363</v>
      </c>
      <c r="E7" s="83">
        <f aca="true" t="shared" si="2" ref="E7:E57">ROUND(D7/B7*100,1)</f>
        <v>0</v>
      </c>
      <c r="F7" s="83">
        <f aca="true" t="shared" si="3" ref="F7:F61">ROUND(D7/C7*100,1)</f>
        <v>38.1</v>
      </c>
      <c r="G7" s="56">
        <f>G8+G9</f>
        <v>2422</v>
      </c>
      <c r="H7" s="84">
        <f t="shared" si="0"/>
        <v>0.017290119931467732</v>
      </c>
      <c r="I7" s="84">
        <f t="shared" si="1"/>
        <v>67.6536312849162</v>
      </c>
      <c r="J7" s="56">
        <f>3580+3580</f>
        <v>7160</v>
      </c>
      <c r="K7" s="52">
        <v>3520</v>
      </c>
      <c r="L7" s="86">
        <f aca="true" t="shared" si="4" ref="L7:L43">K7/B7*100</f>
        <v>0.025128498001142207</v>
      </c>
      <c r="M7" s="87">
        <f aca="true" t="shared" si="5" ref="M7:M43">K7/J7*100</f>
        <v>49.162011173184354</v>
      </c>
      <c r="N7" s="88">
        <f>N8+N9</f>
        <v>4493</v>
      </c>
      <c r="O7" s="86">
        <f aca="true" t="shared" si="6" ref="O7:O57">N7/B7*100</f>
        <v>0.03207452884066248</v>
      </c>
      <c r="P7" s="86">
        <f>N7/J7*100</f>
        <v>62.75139664804469</v>
      </c>
      <c r="Q7" s="89">
        <f>Q8+Q9</f>
        <v>5498</v>
      </c>
      <c r="R7" s="90">
        <f>Q7/B7*100</f>
        <v>0.03924900057110223</v>
      </c>
      <c r="S7" s="90">
        <f>Q7/J7*100</f>
        <v>76.7877094972067</v>
      </c>
      <c r="T7" s="88">
        <f>T8+T9+++T10</f>
        <v>10740</v>
      </c>
      <c r="U7" s="88">
        <v>6811</v>
      </c>
      <c r="V7" s="86">
        <f aca="true" t="shared" si="7" ref="V7:V57">U7/B7*100</f>
        <v>0.04862221587664192</v>
      </c>
      <c r="W7" s="86">
        <f aca="true" t="shared" si="8" ref="W7:W57">U7/T7*100</f>
        <v>63.41713221601489</v>
      </c>
      <c r="X7" s="88">
        <f>X8+X9+X10</f>
        <v>13023629</v>
      </c>
    </row>
    <row r="8" spans="1:24" ht="25.5">
      <c r="A8" s="98" t="s">
        <v>5</v>
      </c>
      <c r="B8" s="91">
        <v>38000</v>
      </c>
      <c r="C8" s="88">
        <v>12</v>
      </c>
      <c r="D8" s="88">
        <v>1</v>
      </c>
      <c r="E8" s="83">
        <f t="shared" si="2"/>
        <v>0</v>
      </c>
      <c r="F8" s="83">
        <f t="shared" si="3"/>
        <v>8.3</v>
      </c>
      <c r="G8" s="88">
        <v>2</v>
      </c>
      <c r="H8" s="84">
        <f t="shared" si="0"/>
        <v>0.005263157894736842</v>
      </c>
      <c r="I8" s="84">
        <f t="shared" si="1"/>
        <v>16.666666666666664</v>
      </c>
      <c r="J8" s="88">
        <v>24</v>
      </c>
      <c r="K8" s="88">
        <v>7</v>
      </c>
      <c r="L8" s="86">
        <f t="shared" si="4"/>
        <v>0.01842105263157895</v>
      </c>
      <c r="M8" s="87">
        <f t="shared" si="5"/>
        <v>29.166666666666668</v>
      </c>
      <c r="N8" s="88">
        <v>7</v>
      </c>
      <c r="O8" s="86">
        <f t="shared" si="6"/>
        <v>0.01842105263157895</v>
      </c>
      <c r="P8" s="86">
        <f>N8/J8*100</f>
        <v>29.166666666666668</v>
      </c>
      <c r="Q8" s="88">
        <v>44</v>
      </c>
      <c r="R8" s="86">
        <f>Q8/B8*100</f>
        <v>0.11578947368421054</v>
      </c>
      <c r="S8" s="86">
        <f>Q8/J8*100</f>
        <v>183.33333333333331</v>
      </c>
      <c r="T8" s="88">
        <v>36</v>
      </c>
      <c r="U8" s="88">
        <v>51</v>
      </c>
      <c r="V8" s="86">
        <f t="shared" si="7"/>
        <v>0.13421052631578947</v>
      </c>
      <c r="W8" s="86">
        <f t="shared" si="8"/>
        <v>141.66666666666669</v>
      </c>
      <c r="X8" s="88">
        <v>70000</v>
      </c>
    </row>
    <row r="9" spans="1:24" ht="12.75">
      <c r="A9" s="98" t="s">
        <v>6</v>
      </c>
      <c r="B9" s="91">
        <v>13970000</v>
      </c>
      <c r="C9" s="88">
        <v>3568</v>
      </c>
      <c r="D9" s="88">
        <v>1362</v>
      </c>
      <c r="E9" s="83">
        <f t="shared" si="2"/>
        <v>0</v>
      </c>
      <c r="F9" s="83">
        <f t="shared" si="3"/>
        <v>38.2</v>
      </c>
      <c r="G9" s="88">
        <v>2420</v>
      </c>
      <c r="H9" s="84">
        <f t="shared" si="0"/>
        <v>0.01732283464566929</v>
      </c>
      <c r="I9" s="84">
        <f t="shared" si="1"/>
        <v>67.82511210762333</v>
      </c>
      <c r="J9" s="88">
        <f>3568+3568</f>
        <v>7136</v>
      </c>
      <c r="K9" s="88">
        <v>3513</v>
      </c>
      <c r="L9" s="86">
        <f t="shared" si="4"/>
        <v>0.025146743020758765</v>
      </c>
      <c r="M9" s="87">
        <f t="shared" si="5"/>
        <v>49.2292600896861</v>
      </c>
      <c r="N9" s="88">
        <v>4486</v>
      </c>
      <c r="O9" s="86">
        <f t="shared" si="6"/>
        <v>0.03211166785969936</v>
      </c>
      <c r="P9" s="86">
        <f>N9/J9*100</f>
        <v>62.86434977578475</v>
      </c>
      <c r="Q9" s="88">
        <v>5454</v>
      </c>
      <c r="R9" s="86">
        <f>Q9/B9*100</f>
        <v>0.039040801717967075</v>
      </c>
      <c r="S9" s="86">
        <f>Q9/J9*100</f>
        <v>76.42937219730942</v>
      </c>
      <c r="T9" s="88">
        <v>10704</v>
      </c>
      <c r="U9" s="88">
        <v>6760</v>
      </c>
      <c r="V9" s="86">
        <f t="shared" si="7"/>
        <v>0.048389405869720827</v>
      </c>
      <c r="W9" s="86">
        <f t="shared" si="8"/>
        <v>63.153961136023916</v>
      </c>
      <c r="X9" s="88">
        <v>12953629</v>
      </c>
    </row>
    <row r="10" spans="1:24" ht="12.75">
      <c r="A10" s="98"/>
      <c r="B10" s="91"/>
      <c r="C10" s="88"/>
      <c r="D10" s="88"/>
      <c r="E10" s="83"/>
      <c r="F10" s="83"/>
      <c r="G10" s="88"/>
      <c r="H10" s="84"/>
      <c r="I10" s="84"/>
      <c r="J10" s="88"/>
      <c r="K10" s="88"/>
      <c r="L10" s="86"/>
      <c r="M10" s="87"/>
      <c r="N10" s="88"/>
      <c r="O10" s="86"/>
      <c r="P10" s="86"/>
      <c r="Q10" s="88"/>
      <c r="R10" s="86"/>
      <c r="S10" s="86"/>
      <c r="T10" s="88"/>
      <c r="U10" s="88"/>
      <c r="V10" s="86"/>
      <c r="W10" s="86"/>
      <c r="X10" s="88"/>
    </row>
    <row r="11" spans="1:24" ht="12.75">
      <c r="A11" s="98" t="s">
        <v>10</v>
      </c>
      <c r="B11" s="74">
        <f>B12+B13</f>
        <v>1632000</v>
      </c>
      <c r="C11" s="56">
        <f>C12+C13</f>
        <v>240</v>
      </c>
      <c r="D11" s="56">
        <v>164</v>
      </c>
      <c r="E11" s="83">
        <f t="shared" si="2"/>
        <v>0</v>
      </c>
      <c r="F11" s="83">
        <f t="shared" si="3"/>
        <v>68.3</v>
      </c>
      <c r="G11" s="56">
        <f>G12+G13</f>
        <v>172</v>
      </c>
      <c r="H11" s="84">
        <f t="shared" si="0"/>
        <v>0.010539215686274509</v>
      </c>
      <c r="I11" s="84">
        <f t="shared" si="1"/>
        <v>71.66666666666667</v>
      </c>
      <c r="J11" s="56">
        <f>240+241</f>
        <v>481</v>
      </c>
      <c r="K11" s="52">
        <f>K12+K13</f>
        <v>536</v>
      </c>
      <c r="L11" s="86">
        <f t="shared" si="4"/>
        <v>0.03284313725490196</v>
      </c>
      <c r="M11" s="87">
        <f t="shared" si="5"/>
        <v>111.43451143451144</v>
      </c>
      <c r="N11" s="88">
        <f>N12+N13</f>
        <v>553</v>
      </c>
      <c r="O11" s="86">
        <f t="shared" si="6"/>
        <v>0.03388480392156863</v>
      </c>
      <c r="P11" s="86">
        <f>N11/J11*100</f>
        <v>114.96881496881497</v>
      </c>
      <c r="Q11" s="89">
        <f>Q12+Q13</f>
        <v>557</v>
      </c>
      <c r="R11" s="90">
        <f>Q11/B11*100</f>
        <v>0.03412990196078431</v>
      </c>
      <c r="S11" s="90">
        <f>Q11/J11*100</f>
        <v>115.8004158004158</v>
      </c>
      <c r="T11" s="88">
        <f>T12+T13</f>
        <v>722</v>
      </c>
      <c r="U11" s="88">
        <f>U12+U13</f>
        <v>886</v>
      </c>
      <c r="V11" s="86">
        <f t="shared" si="7"/>
        <v>0.05428921568627451</v>
      </c>
      <c r="W11" s="86">
        <f t="shared" si="8"/>
        <v>122.71468144044321</v>
      </c>
      <c r="X11" s="88">
        <f>X12+X13</f>
        <v>2678000</v>
      </c>
    </row>
    <row r="12" spans="1:24" ht="25.5">
      <c r="A12" s="98" t="s">
        <v>8</v>
      </c>
      <c r="B12" s="91">
        <v>1617000</v>
      </c>
      <c r="C12" s="88">
        <v>240</v>
      </c>
      <c r="D12" s="88">
        <v>164</v>
      </c>
      <c r="E12" s="83">
        <f t="shared" si="2"/>
        <v>0</v>
      </c>
      <c r="F12" s="83">
        <f t="shared" si="3"/>
        <v>68.3</v>
      </c>
      <c r="G12" s="88">
        <v>172</v>
      </c>
      <c r="H12" s="84">
        <f t="shared" si="0"/>
        <v>0.010636982065553495</v>
      </c>
      <c r="I12" s="84">
        <f t="shared" si="1"/>
        <v>71.66666666666667</v>
      </c>
      <c r="J12" s="88">
        <v>481</v>
      </c>
      <c r="K12" s="88">
        <v>528</v>
      </c>
      <c r="L12" s="86">
        <f t="shared" si="4"/>
        <v>0.0326530612244898</v>
      </c>
      <c r="M12" s="87">
        <f t="shared" si="5"/>
        <v>109.77130977130977</v>
      </c>
      <c r="N12" s="88">
        <v>545</v>
      </c>
      <c r="O12" s="86">
        <f t="shared" si="6"/>
        <v>0.03370439084724799</v>
      </c>
      <c r="P12" s="86">
        <f>N12/J12*100</f>
        <v>113.3056133056133</v>
      </c>
      <c r="Q12" s="88">
        <v>549</v>
      </c>
      <c r="R12" s="86">
        <f>Q12/B12*100</f>
        <v>0.0339517625231911</v>
      </c>
      <c r="S12" s="86">
        <f>Q12/J12*100</f>
        <v>114.13721413721414</v>
      </c>
      <c r="T12" s="88">
        <v>722</v>
      </c>
      <c r="U12" s="88">
        <v>872</v>
      </c>
      <c r="V12" s="86">
        <f t="shared" si="7"/>
        <v>0.05392702535559679</v>
      </c>
      <c r="W12" s="86">
        <f t="shared" si="8"/>
        <v>120.77562326869807</v>
      </c>
      <c r="X12" s="88">
        <v>2672000</v>
      </c>
    </row>
    <row r="13" spans="1:24" ht="12.75">
      <c r="A13" s="98" t="s">
        <v>9</v>
      </c>
      <c r="B13" s="91">
        <v>15000</v>
      </c>
      <c r="C13" s="88">
        <v>0</v>
      </c>
      <c r="D13" s="88">
        <v>0</v>
      </c>
      <c r="E13" s="83"/>
      <c r="F13" s="83"/>
      <c r="G13" s="88"/>
      <c r="H13" s="84"/>
      <c r="I13" s="84"/>
      <c r="J13" s="88"/>
      <c r="K13" s="88">
        <v>8</v>
      </c>
      <c r="L13" s="86"/>
      <c r="M13" s="87"/>
      <c r="N13" s="88">
        <v>8</v>
      </c>
      <c r="O13" s="86"/>
      <c r="P13" s="86"/>
      <c r="Q13" s="88">
        <v>8</v>
      </c>
      <c r="R13" s="86"/>
      <c r="S13" s="86"/>
      <c r="T13" s="88"/>
      <c r="U13" s="88">
        <v>14</v>
      </c>
      <c r="V13" s="86"/>
      <c r="W13" s="86"/>
      <c r="X13" s="88">
        <v>6000</v>
      </c>
    </row>
    <row r="14" spans="1:24" ht="12.75">
      <c r="A14" s="98" t="s">
        <v>19</v>
      </c>
      <c r="B14" s="74">
        <f>SUM(B15:B17)</f>
        <v>2027000</v>
      </c>
      <c r="C14" s="56" t="e">
        <f>SUM(C15:C17)</f>
        <v>#REF!</v>
      </c>
      <c r="D14" s="56">
        <v>99</v>
      </c>
      <c r="E14" s="83">
        <f t="shared" si="2"/>
        <v>0</v>
      </c>
      <c r="F14" s="83" t="e">
        <f t="shared" si="3"/>
        <v>#REF!</v>
      </c>
      <c r="G14" s="56">
        <f>SUM(G15:G17)</f>
        <v>171</v>
      </c>
      <c r="H14" s="84">
        <f>G14/B14*100</f>
        <v>0.008436112481499752</v>
      </c>
      <c r="I14" s="84" t="e">
        <f>G14/C14*100</f>
        <v>#REF!</v>
      </c>
      <c r="J14" s="56">
        <v>2879</v>
      </c>
      <c r="K14" s="52">
        <f>K15+K16+K17</f>
        <v>248</v>
      </c>
      <c r="L14" s="86">
        <f t="shared" si="4"/>
        <v>0.012234829797730636</v>
      </c>
      <c r="M14" s="87">
        <f t="shared" si="5"/>
        <v>8.614102118791248</v>
      </c>
      <c r="N14" s="88">
        <f>N15+N16+N17</f>
        <v>284</v>
      </c>
      <c r="O14" s="86">
        <f t="shared" si="6"/>
        <v>0.014010853478046374</v>
      </c>
      <c r="P14" s="86">
        <f>N14/J14*100</f>
        <v>9.86453629732546</v>
      </c>
      <c r="Q14" s="89">
        <f>+Q15+Q16+Q17</f>
        <v>1063</v>
      </c>
      <c r="R14" s="90">
        <f>Q14/B14*100</f>
        <v>0.052442032560434136</v>
      </c>
      <c r="S14" s="90">
        <f>Q14/J14*100</f>
        <v>36.92254254949635</v>
      </c>
      <c r="T14" s="88">
        <f>T15+T16+T17</f>
        <v>5728</v>
      </c>
      <c r="U14" s="88">
        <f>U15+U17</f>
        <v>1107</v>
      </c>
      <c r="V14" s="86">
        <f t="shared" si="7"/>
        <v>0.05461272816970893</v>
      </c>
      <c r="W14" s="86">
        <f t="shared" si="8"/>
        <v>19.326117318435752</v>
      </c>
      <c r="X14" s="88">
        <f>X15+X16+X17</f>
        <v>1564000</v>
      </c>
    </row>
    <row r="15" spans="1:24" ht="12.75">
      <c r="A15" s="98" t="s">
        <v>11</v>
      </c>
      <c r="B15" s="91">
        <v>1014000</v>
      </c>
      <c r="C15" s="88">
        <v>31</v>
      </c>
      <c r="D15" s="88">
        <v>1</v>
      </c>
      <c r="E15" s="83">
        <f t="shared" si="2"/>
        <v>0</v>
      </c>
      <c r="F15" s="83">
        <f t="shared" si="3"/>
        <v>3.2</v>
      </c>
      <c r="G15" s="88">
        <v>2</v>
      </c>
      <c r="H15" s="84">
        <f>G15/B15*100</f>
        <v>0.00019723865877712034</v>
      </c>
      <c r="I15" s="84">
        <f>G15/C15*100</f>
        <v>6.451612903225806</v>
      </c>
      <c r="J15" s="88">
        <v>62</v>
      </c>
      <c r="K15" s="88">
        <v>-15</v>
      </c>
      <c r="L15" s="86">
        <f t="shared" si="4"/>
        <v>-0.0014792899408284023</v>
      </c>
      <c r="M15" s="87">
        <f t="shared" si="5"/>
        <v>-24.193548387096776</v>
      </c>
      <c r="N15" s="88">
        <v>-15</v>
      </c>
      <c r="O15" s="86">
        <f t="shared" si="6"/>
        <v>-0.0014792899408284023</v>
      </c>
      <c r="P15" s="86">
        <f>N15/J15*100</f>
        <v>-24.193548387096776</v>
      </c>
      <c r="Q15" s="88">
        <v>-14</v>
      </c>
      <c r="R15" s="86">
        <f>Q15/B15*100</f>
        <v>-0.0013806706114398422</v>
      </c>
      <c r="S15" s="86">
        <f>Q15/J15*100</f>
        <v>-22.58064516129032</v>
      </c>
      <c r="T15" s="88">
        <v>94</v>
      </c>
      <c r="U15" s="88">
        <v>-14</v>
      </c>
      <c r="V15" s="86">
        <f t="shared" si="7"/>
        <v>-0.0013806706114398422</v>
      </c>
      <c r="W15" s="86">
        <f t="shared" si="8"/>
        <v>-14.893617021276595</v>
      </c>
      <c r="X15" s="88">
        <v>744000</v>
      </c>
    </row>
    <row r="16" spans="1:24" ht="25.5">
      <c r="A16" s="98" t="s">
        <v>20</v>
      </c>
      <c r="B16" s="91"/>
      <c r="C16" s="88"/>
      <c r="D16" s="88"/>
      <c r="E16" s="83"/>
      <c r="F16" s="83"/>
      <c r="G16" s="88"/>
      <c r="H16" s="84"/>
      <c r="I16" s="84"/>
      <c r="J16" s="88"/>
      <c r="K16" s="88"/>
      <c r="L16" s="86"/>
      <c r="M16" s="87"/>
      <c r="N16" s="88"/>
      <c r="O16" s="86"/>
      <c r="P16" s="86"/>
      <c r="Q16" s="88"/>
      <c r="R16" s="86"/>
      <c r="S16" s="86"/>
      <c r="T16" s="88"/>
      <c r="U16" s="88"/>
      <c r="V16" s="86"/>
      <c r="W16" s="86"/>
      <c r="X16" s="88"/>
    </row>
    <row r="17" spans="1:24" ht="12.75">
      <c r="A17" s="98" t="s">
        <v>12</v>
      </c>
      <c r="B17" s="56">
        <v>1013000</v>
      </c>
      <c r="C17" s="56" t="e">
        <f>#REF!+#REF!+#REF!+#REF!</f>
        <v>#REF!</v>
      </c>
      <c r="D17" s="56">
        <v>98</v>
      </c>
      <c r="E17" s="83">
        <f t="shared" si="2"/>
        <v>0</v>
      </c>
      <c r="F17" s="83"/>
      <c r="G17" s="56">
        <v>169</v>
      </c>
      <c r="H17" s="84">
        <f>G17/B17*100</f>
        <v>0.016683119447186572</v>
      </c>
      <c r="I17" s="84"/>
      <c r="J17" s="56">
        <v>2817</v>
      </c>
      <c r="K17" s="88">
        <v>263</v>
      </c>
      <c r="L17" s="86">
        <f t="shared" si="4"/>
        <v>0.02596248766041461</v>
      </c>
      <c r="M17" s="87">
        <f t="shared" si="5"/>
        <v>9.336173233936812</v>
      </c>
      <c r="N17" s="88">
        <v>299</v>
      </c>
      <c r="O17" s="86">
        <f t="shared" si="6"/>
        <v>0.02951628825271471</v>
      </c>
      <c r="P17" s="86"/>
      <c r="Q17" s="88">
        <v>1077</v>
      </c>
      <c r="R17" s="86">
        <f>Q17/B17*100</f>
        <v>0.10631786771964462</v>
      </c>
      <c r="S17" s="86">
        <f>Q17/J17*100</f>
        <v>38.232161874334395</v>
      </c>
      <c r="T17" s="88">
        <v>5634</v>
      </c>
      <c r="U17" s="88">
        <v>1121</v>
      </c>
      <c r="V17" s="86">
        <f t="shared" si="7"/>
        <v>0.1106614017769003</v>
      </c>
      <c r="W17" s="86">
        <f t="shared" si="8"/>
        <v>19.89705360312389</v>
      </c>
      <c r="X17" s="88">
        <v>820000</v>
      </c>
    </row>
    <row r="18" spans="1:24" ht="12.75">
      <c r="A18" s="98" t="s">
        <v>17</v>
      </c>
      <c r="B18" s="91">
        <v>351000</v>
      </c>
      <c r="C18" s="88">
        <v>80</v>
      </c>
      <c r="D18" s="88">
        <v>3</v>
      </c>
      <c r="E18" s="83">
        <f t="shared" si="2"/>
        <v>0</v>
      </c>
      <c r="F18" s="83">
        <f t="shared" si="3"/>
        <v>3.8</v>
      </c>
      <c r="G18" s="88">
        <v>19</v>
      </c>
      <c r="H18" s="84">
        <f aca="true" t="shared" si="9" ref="H18:H23">G18/B18*100</f>
        <v>0.005413105413105413</v>
      </c>
      <c r="I18" s="84">
        <f aca="true" t="shared" si="10" ref="I18:I23">G18/C18*100</f>
        <v>23.75</v>
      </c>
      <c r="J18" s="88">
        <v>160</v>
      </c>
      <c r="K18" s="88">
        <v>27</v>
      </c>
      <c r="L18" s="86">
        <f t="shared" si="4"/>
        <v>0.007692307692307693</v>
      </c>
      <c r="M18" s="87">
        <f t="shared" si="5"/>
        <v>16.875</v>
      </c>
      <c r="N18" s="88">
        <v>72</v>
      </c>
      <c r="O18" s="86">
        <f t="shared" si="6"/>
        <v>0.020512820512820513</v>
      </c>
      <c r="P18" s="86">
        <f aca="true" t="shared" si="11" ref="P18:P23">N18/J18*100</f>
        <v>45</v>
      </c>
      <c r="Q18" s="88">
        <v>86</v>
      </c>
      <c r="R18" s="86">
        <f aca="true" t="shared" si="12" ref="R18:R23">Q18/B18*100</f>
        <v>0.0245014245014245</v>
      </c>
      <c r="S18" s="86">
        <f aca="true" t="shared" si="13" ref="S18:S23">Q18/J18*100</f>
        <v>53.75</v>
      </c>
      <c r="T18" s="88">
        <v>240</v>
      </c>
      <c r="U18" s="88">
        <v>94</v>
      </c>
      <c r="V18" s="86">
        <f t="shared" si="7"/>
        <v>0.02678062678062678</v>
      </c>
      <c r="W18" s="86">
        <f t="shared" si="8"/>
        <v>39.166666666666664</v>
      </c>
      <c r="X18" s="88">
        <v>371000</v>
      </c>
    </row>
    <row r="19" spans="1:24" ht="12.75">
      <c r="A19" s="98" t="s">
        <v>18</v>
      </c>
      <c r="B19" s="91">
        <v>0</v>
      </c>
      <c r="C19" s="88">
        <v>62</v>
      </c>
      <c r="D19" s="88">
        <v>5</v>
      </c>
      <c r="E19" s="83" t="e">
        <f t="shared" si="2"/>
        <v>#DIV/0!</v>
      </c>
      <c r="F19" s="83">
        <f t="shared" si="3"/>
        <v>8.1</v>
      </c>
      <c r="G19" s="88">
        <v>75</v>
      </c>
      <c r="H19" s="84" t="e">
        <f t="shared" si="9"/>
        <v>#DIV/0!</v>
      </c>
      <c r="I19" s="84">
        <f t="shared" si="10"/>
        <v>120.96774193548387</v>
      </c>
      <c r="J19" s="88">
        <v>124</v>
      </c>
      <c r="K19" s="88">
        <v>89</v>
      </c>
      <c r="L19" s="86" t="e">
        <f t="shared" si="4"/>
        <v>#DIV/0!</v>
      </c>
      <c r="M19" s="87">
        <f t="shared" si="5"/>
        <v>71.7741935483871</v>
      </c>
      <c r="N19" s="88">
        <v>98</v>
      </c>
      <c r="O19" s="86" t="e">
        <f t="shared" si="6"/>
        <v>#DIV/0!</v>
      </c>
      <c r="P19" s="86">
        <f t="shared" si="11"/>
        <v>79.03225806451613</v>
      </c>
      <c r="Q19" s="88">
        <v>99</v>
      </c>
      <c r="R19" s="86" t="e">
        <f t="shared" si="12"/>
        <v>#DIV/0!</v>
      </c>
      <c r="S19" s="86">
        <f t="shared" si="13"/>
        <v>79.83870967741935</v>
      </c>
      <c r="T19" s="88">
        <v>187</v>
      </c>
      <c r="U19" s="88">
        <v>99</v>
      </c>
      <c r="V19" s="86" t="e">
        <f t="shared" si="7"/>
        <v>#DIV/0!</v>
      </c>
      <c r="W19" s="86">
        <f t="shared" si="8"/>
        <v>52.94117647058824</v>
      </c>
      <c r="X19" s="88">
        <v>0</v>
      </c>
    </row>
    <row r="20" spans="1:24" ht="12.75">
      <c r="A20" s="98" t="s">
        <v>21</v>
      </c>
      <c r="B20" s="56">
        <f>B21+B24+B25+B26+B27+B28+B29+B30+B31</f>
        <v>1436000</v>
      </c>
      <c r="C20" s="56" t="e">
        <f>C21+C25+C24+C26+C27+C28+C29+C30</f>
        <v>#REF!</v>
      </c>
      <c r="D20" s="56" t="e">
        <f>D21+D25+D26+D27+D28+D29+D30</f>
        <v>#REF!</v>
      </c>
      <c r="E20" s="83" t="e">
        <f t="shared" si="2"/>
        <v>#REF!</v>
      </c>
      <c r="F20" s="83" t="e">
        <f t="shared" si="3"/>
        <v>#REF!</v>
      </c>
      <c r="G20" s="56" t="e">
        <f>G21+G25+G24+G26+G27+G28+G29+G30</f>
        <v>#REF!</v>
      </c>
      <c r="H20" s="84" t="e">
        <f t="shared" si="9"/>
        <v>#REF!</v>
      </c>
      <c r="I20" s="84" t="e">
        <f t="shared" si="10"/>
        <v>#REF!</v>
      </c>
      <c r="J20" s="56">
        <f>J21+J25+J26+J27+J28+J29+J30+J31</f>
        <v>904</v>
      </c>
      <c r="K20" s="52" t="e">
        <f>K21+K24+K25+K26+K27+K28+K29+K30+K33</f>
        <v>#REF!</v>
      </c>
      <c r="L20" s="86" t="e">
        <f t="shared" si="4"/>
        <v>#REF!</v>
      </c>
      <c r="M20" s="87" t="e">
        <f t="shared" si="5"/>
        <v>#REF!</v>
      </c>
      <c r="N20" s="88" t="e">
        <f>N21+N24+N25+N26+N27+N28+N29+N30+N33</f>
        <v>#REF!</v>
      </c>
      <c r="O20" s="86" t="e">
        <f t="shared" si="6"/>
        <v>#REF!</v>
      </c>
      <c r="P20" s="86" t="e">
        <f t="shared" si="11"/>
        <v>#REF!</v>
      </c>
      <c r="Q20" s="88" t="e">
        <f>Q21+Q25+Q26+Q27+Q28+Q29+Q30+Q31+Q33</f>
        <v>#REF!</v>
      </c>
      <c r="R20" s="86" t="e">
        <f t="shared" si="12"/>
        <v>#REF!</v>
      </c>
      <c r="S20" s="86" t="e">
        <f t="shared" si="13"/>
        <v>#REF!</v>
      </c>
      <c r="T20" s="88" t="e">
        <f>T21+T24+T25+T26+T27+T28+T29+T31+T33</f>
        <v>#REF!</v>
      </c>
      <c r="U20" s="88">
        <f>U21+U24+U25+U26+U27+U28+U29+U30+U31</f>
        <v>1123</v>
      </c>
      <c r="V20" s="86">
        <f>U20/B20*100</f>
        <v>0.0782033426183844</v>
      </c>
      <c r="W20" s="86" t="e">
        <f t="shared" si="8"/>
        <v>#REF!</v>
      </c>
      <c r="X20" s="88">
        <f>X21+X25+X26+X27+X28+X29+X30+X31+X33+X24</f>
        <v>766000</v>
      </c>
    </row>
    <row r="21" spans="1:24" ht="25.5">
      <c r="A21" s="98" t="s">
        <v>22</v>
      </c>
      <c r="B21" s="74">
        <f>B22+B23</f>
        <v>261000</v>
      </c>
      <c r="C21" s="56" t="e">
        <f>C22+C23</f>
        <v>#REF!</v>
      </c>
      <c r="D21" s="56" t="e">
        <f>D22+D23+D24</f>
        <v>#REF!</v>
      </c>
      <c r="E21" s="83" t="e">
        <f t="shared" si="2"/>
        <v>#REF!</v>
      </c>
      <c r="F21" s="83" t="e">
        <f t="shared" si="3"/>
        <v>#REF!</v>
      </c>
      <c r="G21" s="56" t="e">
        <f>G22+G23</f>
        <v>#REF!</v>
      </c>
      <c r="H21" s="84" t="e">
        <f t="shared" si="9"/>
        <v>#REF!</v>
      </c>
      <c r="I21" s="84" t="e">
        <f t="shared" si="10"/>
        <v>#REF!</v>
      </c>
      <c r="J21" s="74">
        <f>172+172</f>
        <v>344</v>
      </c>
      <c r="K21" s="89" t="e">
        <f>K22+K23</f>
        <v>#REF!</v>
      </c>
      <c r="L21" s="90" t="e">
        <f t="shared" si="4"/>
        <v>#REF!</v>
      </c>
      <c r="M21" s="92" t="e">
        <f t="shared" si="5"/>
        <v>#REF!</v>
      </c>
      <c r="N21" s="89" t="e">
        <f>N22+N23</f>
        <v>#REF!</v>
      </c>
      <c r="O21" s="90" t="e">
        <f t="shared" si="6"/>
        <v>#REF!</v>
      </c>
      <c r="P21" s="90" t="e">
        <f t="shared" si="11"/>
        <v>#REF!</v>
      </c>
      <c r="Q21" s="89" t="e">
        <f>Q22+Q23+Q24</f>
        <v>#REF!</v>
      </c>
      <c r="R21" s="90" t="e">
        <f t="shared" si="12"/>
        <v>#REF!</v>
      </c>
      <c r="S21" s="90" t="e">
        <f t="shared" si="13"/>
        <v>#REF!</v>
      </c>
      <c r="T21" s="88" t="e">
        <f>T22+T23</f>
        <v>#REF!</v>
      </c>
      <c r="U21" s="88">
        <v>546</v>
      </c>
      <c r="V21" s="86">
        <f t="shared" si="7"/>
        <v>0.20919540229885056</v>
      </c>
      <c r="W21" s="86" t="e">
        <f t="shared" si="8"/>
        <v>#REF!</v>
      </c>
      <c r="X21" s="88">
        <f>X22+X23</f>
        <v>261000</v>
      </c>
    </row>
    <row r="22" spans="1:24" ht="25.5">
      <c r="A22" s="98" t="s">
        <v>23</v>
      </c>
      <c r="B22" s="91">
        <v>261000</v>
      </c>
      <c r="C22" s="88">
        <v>89</v>
      </c>
      <c r="D22" s="88"/>
      <c r="E22" s="83">
        <f t="shared" si="2"/>
        <v>0</v>
      </c>
      <c r="F22" s="83">
        <f t="shared" si="3"/>
        <v>0</v>
      </c>
      <c r="G22" s="88"/>
      <c r="H22" s="84">
        <f t="shared" si="9"/>
        <v>0</v>
      </c>
      <c r="I22" s="84">
        <f t="shared" si="10"/>
        <v>0</v>
      </c>
      <c r="J22" s="88">
        <f>89+89</f>
        <v>178</v>
      </c>
      <c r="K22" s="88">
        <v>4</v>
      </c>
      <c r="L22" s="86">
        <f t="shared" si="4"/>
        <v>0.001532567049808429</v>
      </c>
      <c r="M22" s="87">
        <f t="shared" si="5"/>
        <v>2.247191011235955</v>
      </c>
      <c r="N22" s="88">
        <v>60</v>
      </c>
      <c r="O22" s="86">
        <f t="shared" si="6"/>
        <v>0.022988505747126436</v>
      </c>
      <c r="P22" s="86">
        <f t="shared" si="11"/>
        <v>33.70786516853933</v>
      </c>
      <c r="Q22" s="88">
        <v>125</v>
      </c>
      <c r="R22" s="86">
        <f t="shared" si="12"/>
        <v>0.047892720306513405</v>
      </c>
      <c r="S22" s="86">
        <f t="shared" si="13"/>
        <v>70.2247191011236</v>
      </c>
      <c r="T22" s="88">
        <v>267</v>
      </c>
      <c r="U22" s="88">
        <v>163</v>
      </c>
      <c r="V22" s="86">
        <f t="shared" si="7"/>
        <v>0.06245210727969349</v>
      </c>
      <c r="W22" s="86">
        <f t="shared" si="8"/>
        <v>61.04868913857678</v>
      </c>
      <c r="X22" s="88">
        <v>261000</v>
      </c>
    </row>
    <row r="23" spans="1:24" ht="12.75">
      <c r="A23" s="98" t="s">
        <v>24</v>
      </c>
      <c r="B23" s="56">
        <v>0</v>
      </c>
      <c r="C23" s="56" t="e">
        <f>#REF!+#REF!+#REF!</f>
        <v>#REF!</v>
      </c>
      <c r="D23" s="56" t="e">
        <f>#REF!+#REF!+#REF!</f>
        <v>#REF!</v>
      </c>
      <c r="E23" s="83" t="e">
        <f t="shared" si="2"/>
        <v>#REF!</v>
      </c>
      <c r="F23" s="83" t="e">
        <f t="shared" si="3"/>
        <v>#REF!</v>
      </c>
      <c r="G23" s="56" t="e">
        <f>#REF!+#REF!+#REF!</f>
        <v>#REF!</v>
      </c>
      <c r="H23" s="84" t="e">
        <f t="shared" si="9"/>
        <v>#REF!</v>
      </c>
      <c r="I23" s="84" t="e">
        <f t="shared" si="10"/>
        <v>#REF!</v>
      </c>
      <c r="J23" s="56" t="e">
        <f>#REF!+#REF!+#REF!</f>
        <v>#REF!</v>
      </c>
      <c r="K23" s="52" t="e">
        <f>#REF!+#REF!+#REF!</f>
        <v>#REF!</v>
      </c>
      <c r="L23" s="86" t="e">
        <f t="shared" si="4"/>
        <v>#REF!</v>
      </c>
      <c r="M23" s="87" t="e">
        <f t="shared" si="5"/>
        <v>#REF!</v>
      </c>
      <c r="N23" s="88" t="e">
        <f>#REF!+#REF!+#REF!+#REF!</f>
        <v>#REF!</v>
      </c>
      <c r="O23" s="86" t="e">
        <f t="shared" si="6"/>
        <v>#REF!</v>
      </c>
      <c r="P23" s="86" t="e">
        <f t="shared" si="11"/>
        <v>#REF!</v>
      </c>
      <c r="Q23" s="88" t="e">
        <f>#REF!+#REF!+#REF!+#REF!</f>
        <v>#REF!</v>
      </c>
      <c r="R23" s="86" t="e">
        <f t="shared" si="12"/>
        <v>#REF!</v>
      </c>
      <c r="S23" s="86" t="e">
        <f t="shared" si="13"/>
        <v>#REF!</v>
      </c>
      <c r="T23" s="88" t="e">
        <f>#REF!+#REF!+#REF!+#REF!</f>
        <v>#REF!</v>
      </c>
      <c r="U23" s="88">
        <v>383</v>
      </c>
      <c r="V23" s="86" t="e">
        <f t="shared" si="7"/>
        <v>#DIV/0!</v>
      </c>
      <c r="W23" s="86" t="e">
        <f t="shared" si="8"/>
        <v>#REF!</v>
      </c>
      <c r="X23" s="88">
        <v>0</v>
      </c>
    </row>
    <row r="24" spans="1:24" ht="12.75">
      <c r="A24" s="98" t="s">
        <v>25</v>
      </c>
      <c r="B24" s="91">
        <v>0</v>
      </c>
      <c r="C24" s="88">
        <v>0</v>
      </c>
      <c r="D24" s="88">
        <v>54</v>
      </c>
      <c r="E24" s="83"/>
      <c r="F24" s="83"/>
      <c r="G24" s="88">
        <v>68</v>
      </c>
      <c r="H24" s="84"/>
      <c r="I24" s="84"/>
      <c r="J24" s="88"/>
      <c r="K24" s="88">
        <v>100</v>
      </c>
      <c r="L24" s="86"/>
      <c r="M24" s="87"/>
      <c r="N24" s="88">
        <v>100</v>
      </c>
      <c r="O24" s="86"/>
      <c r="P24" s="86"/>
      <c r="Q24" s="88">
        <v>101</v>
      </c>
      <c r="R24" s="86"/>
      <c r="S24" s="86"/>
      <c r="T24" s="88"/>
      <c r="U24" s="88">
        <v>103</v>
      </c>
      <c r="V24" s="86"/>
      <c r="W24" s="86"/>
      <c r="X24" s="88">
        <v>0</v>
      </c>
    </row>
    <row r="25" spans="1:24" ht="12.75">
      <c r="A25" s="98" t="s">
        <v>26</v>
      </c>
      <c r="B25" s="93">
        <v>0</v>
      </c>
      <c r="C25" s="88">
        <v>8</v>
      </c>
      <c r="D25" s="88"/>
      <c r="E25" s="83" t="e">
        <f t="shared" si="2"/>
        <v>#DIV/0!</v>
      </c>
      <c r="F25" s="83">
        <f t="shared" si="3"/>
        <v>0</v>
      </c>
      <c r="G25" s="88"/>
      <c r="H25" s="84" t="e">
        <f aca="true" t="shared" si="14" ref="H25:H35">G25/B25*100</f>
        <v>#DIV/0!</v>
      </c>
      <c r="I25" s="84">
        <f aca="true" t="shared" si="15" ref="I25:I35">G25/C25*100</f>
        <v>0</v>
      </c>
      <c r="J25" s="89">
        <v>16</v>
      </c>
      <c r="K25" s="89"/>
      <c r="L25" s="90" t="e">
        <f t="shared" si="4"/>
        <v>#DIV/0!</v>
      </c>
      <c r="M25" s="92">
        <f t="shared" si="5"/>
        <v>0</v>
      </c>
      <c r="N25" s="89"/>
      <c r="O25" s="90"/>
      <c r="P25" s="90"/>
      <c r="Q25" s="89"/>
      <c r="R25" s="90"/>
      <c r="S25" s="90"/>
      <c r="T25" s="88">
        <v>24</v>
      </c>
      <c r="U25" s="88">
        <v>30</v>
      </c>
      <c r="V25" s="86" t="e">
        <f t="shared" si="7"/>
        <v>#DIV/0!</v>
      </c>
      <c r="W25" s="86">
        <f t="shared" si="8"/>
        <v>125</v>
      </c>
      <c r="X25" s="88">
        <v>0</v>
      </c>
    </row>
    <row r="26" spans="1:24" ht="12.75">
      <c r="A26" s="98" t="s">
        <v>27</v>
      </c>
      <c r="B26" s="93">
        <v>189000</v>
      </c>
      <c r="C26" s="88">
        <v>34</v>
      </c>
      <c r="D26" s="88">
        <v>8</v>
      </c>
      <c r="E26" s="83">
        <f t="shared" si="2"/>
        <v>0</v>
      </c>
      <c r="F26" s="83">
        <f t="shared" si="3"/>
        <v>23.5</v>
      </c>
      <c r="G26" s="88">
        <v>11</v>
      </c>
      <c r="H26" s="84">
        <f t="shared" si="14"/>
        <v>0.005820105820105821</v>
      </c>
      <c r="I26" s="84">
        <f t="shared" si="15"/>
        <v>32.35294117647059</v>
      </c>
      <c r="J26" s="94">
        <v>68</v>
      </c>
      <c r="K26" s="94">
        <v>32</v>
      </c>
      <c r="L26" s="95">
        <f t="shared" si="4"/>
        <v>0.016931216931216932</v>
      </c>
      <c r="M26" s="96">
        <f t="shared" si="5"/>
        <v>47.05882352941176</v>
      </c>
      <c r="N26" s="94">
        <v>54</v>
      </c>
      <c r="O26" s="95">
        <f t="shared" si="6"/>
        <v>0.028571428571428574</v>
      </c>
      <c r="P26" s="95">
        <f>N26/J26*100</f>
        <v>79.41176470588235</v>
      </c>
      <c r="Q26" s="94">
        <v>55</v>
      </c>
      <c r="R26" s="95">
        <f>Q26/B26*100</f>
        <v>0.0291005291005291</v>
      </c>
      <c r="S26" s="95">
        <f>Q26/J26*100</f>
        <v>80.88235294117648</v>
      </c>
      <c r="T26" s="88">
        <v>102</v>
      </c>
      <c r="U26" s="88">
        <v>83</v>
      </c>
      <c r="V26" s="86">
        <f t="shared" si="7"/>
        <v>0.043915343915343914</v>
      </c>
      <c r="W26" s="86">
        <f t="shared" si="8"/>
        <v>81.37254901960785</v>
      </c>
      <c r="X26" s="88">
        <v>145000</v>
      </c>
    </row>
    <row r="27" spans="1:24" ht="12.75">
      <c r="A27" s="98" t="s">
        <v>113</v>
      </c>
      <c r="B27" s="93">
        <v>0</v>
      </c>
      <c r="C27" s="88">
        <v>13</v>
      </c>
      <c r="D27" s="88">
        <v>12</v>
      </c>
      <c r="E27" s="83" t="e">
        <f t="shared" si="2"/>
        <v>#DIV/0!</v>
      </c>
      <c r="F27" s="83">
        <f t="shared" si="3"/>
        <v>92.3</v>
      </c>
      <c r="G27" s="88">
        <v>12</v>
      </c>
      <c r="H27" s="84" t="e">
        <f t="shared" si="14"/>
        <v>#DIV/0!</v>
      </c>
      <c r="I27" s="84">
        <f t="shared" si="15"/>
        <v>92.3076923076923</v>
      </c>
      <c r="J27" s="94">
        <v>27</v>
      </c>
      <c r="K27" s="94">
        <v>12</v>
      </c>
      <c r="L27" s="95" t="e">
        <f t="shared" si="4"/>
        <v>#DIV/0!</v>
      </c>
      <c r="M27" s="96">
        <f t="shared" si="5"/>
        <v>44.44444444444444</v>
      </c>
      <c r="N27" s="94">
        <v>12</v>
      </c>
      <c r="O27" s="95" t="e">
        <f t="shared" si="6"/>
        <v>#DIV/0!</v>
      </c>
      <c r="P27" s="95">
        <f>N27/J27*100</f>
        <v>44.44444444444444</v>
      </c>
      <c r="Q27" s="94">
        <v>12</v>
      </c>
      <c r="R27" s="95" t="e">
        <f>Q27/B27*100</f>
        <v>#DIV/0!</v>
      </c>
      <c r="S27" s="95">
        <f>Q27/J27*100</f>
        <v>44.44444444444444</v>
      </c>
      <c r="T27" s="88">
        <v>41</v>
      </c>
      <c r="U27" s="88">
        <v>12</v>
      </c>
      <c r="V27" s="86" t="e">
        <f t="shared" si="7"/>
        <v>#DIV/0!</v>
      </c>
      <c r="W27" s="86">
        <f t="shared" si="8"/>
        <v>29.268292682926827</v>
      </c>
      <c r="X27" s="88">
        <v>0</v>
      </c>
    </row>
    <row r="28" spans="1:24" ht="12.75">
      <c r="A28" s="98" t="s">
        <v>31</v>
      </c>
      <c r="B28" s="93">
        <v>0</v>
      </c>
      <c r="C28" s="88">
        <v>3</v>
      </c>
      <c r="D28" s="88"/>
      <c r="E28" s="83" t="e">
        <f t="shared" si="2"/>
        <v>#DIV/0!</v>
      </c>
      <c r="F28" s="83">
        <f t="shared" si="3"/>
        <v>0</v>
      </c>
      <c r="G28" s="88"/>
      <c r="H28" s="84" t="e">
        <f t="shared" si="14"/>
        <v>#DIV/0!</v>
      </c>
      <c r="I28" s="84">
        <f t="shared" si="15"/>
        <v>0</v>
      </c>
      <c r="J28" s="94">
        <v>6</v>
      </c>
      <c r="K28" s="94"/>
      <c r="L28" s="95"/>
      <c r="M28" s="96"/>
      <c r="N28" s="94"/>
      <c r="O28" s="95" t="e">
        <f t="shared" si="6"/>
        <v>#DIV/0!</v>
      </c>
      <c r="P28" s="95">
        <f>N28/J28*100</f>
        <v>0</v>
      </c>
      <c r="Q28" s="94"/>
      <c r="R28" s="95"/>
      <c r="S28" s="95"/>
      <c r="T28" s="88">
        <v>9</v>
      </c>
      <c r="U28" s="88"/>
      <c r="V28" s="86" t="e">
        <f t="shared" si="7"/>
        <v>#DIV/0!</v>
      </c>
      <c r="W28" s="86">
        <f t="shared" si="8"/>
        <v>0</v>
      </c>
      <c r="X28" s="88"/>
    </row>
    <row r="29" spans="1:24" ht="12.75">
      <c r="A29" s="98" t="s">
        <v>32</v>
      </c>
      <c r="B29" s="93">
        <v>986000</v>
      </c>
      <c r="C29" s="88">
        <v>212</v>
      </c>
      <c r="D29" s="88">
        <v>106</v>
      </c>
      <c r="E29" s="83">
        <f t="shared" si="2"/>
        <v>0</v>
      </c>
      <c r="F29" s="83">
        <f t="shared" si="3"/>
        <v>50</v>
      </c>
      <c r="G29" s="88">
        <v>154</v>
      </c>
      <c r="H29" s="84">
        <f t="shared" si="14"/>
        <v>0.01561866125760649</v>
      </c>
      <c r="I29" s="84">
        <f t="shared" si="15"/>
        <v>72.64150943396226</v>
      </c>
      <c r="J29" s="94">
        <f>212+212</f>
        <v>424</v>
      </c>
      <c r="K29" s="94">
        <v>202</v>
      </c>
      <c r="L29" s="95">
        <f t="shared" si="4"/>
        <v>0.0204868154158215</v>
      </c>
      <c r="M29" s="96">
        <f t="shared" si="5"/>
        <v>47.64150943396226</v>
      </c>
      <c r="N29" s="94">
        <v>253</v>
      </c>
      <c r="O29" s="95">
        <f t="shared" si="6"/>
        <v>0.02565922920892495</v>
      </c>
      <c r="P29" s="95">
        <f>N29/J29*100</f>
        <v>59.66981132075472</v>
      </c>
      <c r="Q29" s="94">
        <v>298</v>
      </c>
      <c r="R29" s="95">
        <f>Q29/B29*100</f>
        <v>0.030223123732251524</v>
      </c>
      <c r="S29" s="95">
        <f>Q29/J29*100</f>
        <v>70.28301886792453</v>
      </c>
      <c r="T29" s="88">
        <v>637</v>
      </c>
      <c r="U29" s="88">
        <v>332</v>
      </c>
      <c r="V29" s="86">
        <f t="shared" si="7"/>
        <v>0.033671399594320486</v>
      </c>
      <c r="W29" s="86">
        <f t="shared" si="8"/>
        <v>52.119309262166404</v>
      </c>
      <c r="X29" s="88">
        <v>360000</v>
      </c>
    </row>
    <row r="30" spans="1:24" ht="12.75">
      <c r="A30" s="98" t="s">
        <v>33</v>
      </c>
      <c r="B30" s="93">
        <v>0</v>
      </c>
      <c r="C30" s="88">
        <v>8</v>
      </c>
      <c r="D30" s="88">
        <v>2</v>
      </c>
      <c r="E30" s="83" t="e">
        <f t="shared" si="2"/>
        <v>#DIV/0!</v>
      </c>
      <c r="F30" s="83">
        <f t="shared" si="3"/>
        <v>25</v>
      </c>
      <c r="G30" s="88">
        <v>10</v>
      </c>
      <c r="H30" s="84" t="e">
        <f t="shared" si="14"/>
        <v>#DIV/0!</v>
      </c>
      <c r="I30" s="84">
        <f t="shared" si="15"/>
        <v>125</v>
      </c>
      <c r="J30" s="94">
        <v>16</v>
      </c>
      <c r="K30" s="94">
        <v>10</v>
      </c>
      <c r="L30" s="95" t="e">
        <f t="shared" si="4"/>
        <v>#DIV/0!</v>
      </c>
      <c r="M30" s="96">
        <f t="shared" si="5"/>
        <v>62.5</v>
      </c>
      <c r="N30" s="94">
        <v>13</v>
      </c>
      <c r="O30" s="95" t="e">
        <f t="shared" si="6"/>
        <v>#DIV/0!</v>
      </c>
      <c r="P30" s="95">
        <f>N30/J30*100</f>
        <v>81.25</v>
      </c>
      <c r="Q30" s="94">
        <v>14</v>
      </c>
      <c r="R30" s="95" t="e">
        <f>Q30/B30*100</f>
        <v>#DIV/0!</v>
      </c>
      <c r="S30" s="95">
        <f>Q30/J30*100</f>
        <v>87.5</v>
      </c>
      <c r="T30" s="88">
        <v>24</v>
      </c>
      <c r="U30" s="88">
        <v>15</v>
      </c>
      <c r="V30" s="86" t="e">
        <f t="shared" si="7"/>
        <v>#DIV/0!</v>
      </c>
      <c r="W30" s="86">
        <f t="shared" si="8"/>
        <v>62.5</v>
      </c>
      <c r="X30" s="88">
        <v>0</v>
      </c>
    </row>
    <row r="31" spans="1:24" ht="12.75">
      <c r="A31" s="98" t="s">
        <v>110</v>
      </c>
      <c r="B31" s="93">
        <v>0</v>
      </c>
      <c r="C31" s="88"/>
      <c r="D31" s="88"/>
      <c r="E31" s="83"/>
      <c r="F31" s="83"/>
      <c r="G31" s="88"/>
      <c r="H31" s="84"/>
      <c r="I31" s="84"/>
      <c r="J31" s="94">
        <v>3</v>
      </c>
      <c r="K31" s="94"/>
      <c r="L31" s="95"/>
      <c r="M31" s="96"/>
      <c r="N31" s="94"/>
      <c r="O31" s="95"/>
      <c r="P31" s="95"/>
      <c r="Q31" s="94"/>
      <c r="R31" s="95"/>
      <c r="S31" s="95"/>
      <c r="T31" s="88">
        <v>10</v>
      </c>
      <c r="U31" s="88">
        <v>2</v>
      </c>
      <c r="V31" s="86" t="e">
        <f t="shared" si="7"/>
        <v>#DIV/0!</v>
      </c>
      <c r="W31" s="86">
        <f t="shared" si="8"/>
        <v>20</v>
      </c>
      <c r="X31" s="88">
        <v>0</v>
      </c>
    </row>
    <row r="32" spans="1:24" ht="12.75">
      <c r="A32" s="98" t="s">
        <v>119</v>
      </c>
      <c r="B32" s="93"/>
      <c r="C32" s="88"/>
      <c r="D32" s="88"/>
      <c r="E32" s="83"/>
      <c r="F32" s="83"/>
      <c r="G32" s="88"/>
      <c r="H32" s="84"/>
      <c r="I32" s="84"/>
      <c r="J32" s="94"/>
      <c r="K32" s="94"/>
      <c r="L32" s="95"/>
      <c r="M32" s="96"/>
      <c r="N32" s="94"/>
      <c r="O32" s="95"/>
      <c r="P32" s="95"/>
      <c r="Q32" s="94"/>
      <c r="R32" s="95"/>
      <c r="S32" s="95"/>
      <c r="T32" s="88"/>
      <c r="U32" s="88"/>
      <c r="V32" s="86"/>
      <c r="W32" s="86"/>
      <c r="X32" s="88">
        <v>0</v>
      </c>
    </row>
    <row r="33" spans="1:24" ht="12.75">
      <c r="A33" s="98" t="s">
        <v>78</v>
      </c>
      <c r="B33" s="91"/>
      <c r="C33" s="88"/>
      <c r="D33" s="88"/>
      <c r="E33" s="83"/>
      <c r="F33" s="83"/>
      <c r="G33" s="88"/>
      <c r="H33" s="84"/>
      <c r="I33" s="84"/>
      <c r="J33" s="88"/>
      <c r="K33" s="88">
        <v>7</v>
      </c>
      <c r="L33" s="86"/>
      <c r="M33" s="87"/>
      <c r="N33" s="88">
        <v>4</v>
      </c>
      <c r="O33" s="86"/>
      <c r="P33" s="86"/>
      <c r="Q33" s="88">
        <v>30</v>
      </c>
      <c r="R33" s="86"/>
      <c r="S33" s="86"/>
      <c r="T33" s="88"/>
      <c r="U33" s="88"/>
      <c r="V33" s="86"/>
      <c r="W33" s="86"/>
      <c r="X33" s="88"/>
    </row>
    <row r="34" spans="1:24" ht="12.75">
      <c r="A34" s="98" t="s">
        <v>34</v>
      </c>
      <c r="B34" s="56">
        <f>B6+B20</f>
        <v>19454000</v>
      </c>
      <c r="C34" s="56" t="e">
        <f>C20+C6</f>
        <v>#REF!</v>
      </c>
      <c r="D34" s="56" t="e">
        <f>D20+D6</f>
        <v>#REF!</v>
      </c>
      <c r="E34" s="83" t="e">
        <f t="shared" si="2"/>
        <v>#REF!</v>
      </c>
      <c r="F34" s="83" t="e">
        <f t="shared" si="3"/>
        <v>#REF!</v>
      </c>
      <c r="G34" s="56" t="e">
        <f>G20+G6</f>
        <v>#REF!</v>
      </c>
      <c r="H34" s="84" t="e">
        <f t="shared" si="14"/>
        <v>#REF!</v>
      </c>
      <c r="I34" s="84" t="e">
        <f t="shared" si="15"/>
        <v>#REF!</v>
      </c>
      <c r="J34" s="56">
        <v>11708</v>
      </c>
      <c r="K34" s="52" t="e">
        <f>K6+K20</f>
        <v>#REF!</v>
      </c>
      <c r="L34" s="86" t="e">
        <f t="shared" si="4"/>
        <v>#REF!</v>
      </c>
      <c r="M34" s="87" t="e">
        <f t="shared" si="5"/>
        <v>#REF!</v>
      </c>
      <c r="N34" s="88" t="e">
        <f>N20+N6</f>
        <v>#REF!</v>
      </c>
      <c r="O34" s="86" t="e">
        <f t="shared" si="6"/>
        <v>#REF!</v>
      </c>
      <c r="P34" s="86" t="e">
        <f>N34/J34*100</f>
        <v>#REF!</v>
      </c>
      <c r="Q34" s="89" t="e">
        <f>Q20+Q6</f>
        <v>#REF!</v>
      </c>
      <c r="R34" s="90" t="e">
        <f>Q34/B34*100</f>
        <v>#REF!</v>
      </c>
      <c r="S34" s="90" t="e">
        <f>Q34/J34*100</f>
        <v>#REF!</v>
      </c>
      <c r="T34" s="88">
        <v>18980</v>
      </c>
      <c r="U34" s="88">
        <f>U6+U20</f>
        <v>10120</v>
      </c>
      <c r="V34" s="86">
        <f t="shared" si="7"/>
        <v>0.05202015009766629</v>
      </c>
      <c r="W34" s="86">
        <f>U34/T34*100</f>
        <v>53.31928345626976</v>
      </c>
      <c r="X34" s="88">
        <f>X20+X6+X32</f>
        <v>18402629</v>
      </c>
    </row>
    <row r="35" spans="1:24" ht="25.5">
      <c r="A35" s="98" t="s">
        <v>35</v>
      </c>
      <c r="B35" s="56">
        <v>4431811</v>
      </c>
      <c r="C35" s="56">
        <v>797</v>
      </c>
      <c r="D35" s="56" t="e">
        <f>#REF!+#REF!+#REF!+#REF!</f>
        <v>#REF!</v>
      </c>
      <c r="E35" s="83" t="e">
        <f t="shared" si="2"/>
        <v>#REF!</v>
      </c>
      <c r="F35" s="83" t="e">
        <f t="shared" si="3"/>
        <v>#REF!</v>
      </c>
      <c r="G35" s="56">
        <v>799</v>
      </c>
      <c r="H35" s="84">
        <f t="shared" si="14"/>
        <v>0.018028747164533867</v>
      </c>
      <c r="I35" s="84">
        <f t="shared" si="15"/>
        <v>100.25094102885821</v>
      </c>
      <c r="J35" s="56">
        <v>2015</v>
      </c>
      <c r="K35" s="52">
        <v>1090</v>
      </c>
      <c r="L35" s="86">
        <f t="shared" si="4"/>
        <v>0.024594911651241443</v>
      </c>
      <c r="M35" s="87">
        <f t="shared" si="5"/>
        <v>54.09429280397022</v>
      </c>
      <c r="N35" s="88">
        <v>1807</v>
      </c>
      <c r="O35" s="86">
        <f t="shared" si="6"/>
        <v>0.04077339940714981</v>
      </c>
      <c r="P35" s="86">
        <f>N35/J35*100</f>
        <v>89.6774193548387</v>
      </c>
      <c r="Q35" s="52">
        <v>2164</v>
      </c>
      <c r="R35" s="83">
        <f>Q35/B35*100</f>
        <v>0.048828797076409615</v>
      </c>
      <c r="S35" s="83">
        <f>Q35/J35*100</f>
        <v>107.39454094292805</v>
      </c>
      <c r="T35" s="88">
        <v>2594</v>
      </c>
      <c r="U35" s="88">
        <v>2467</v>
      </c>
      <c r="V35" s="86">
        <f t="shared" si="7"/>
        <v>0.055665731232672155</v>
      </c>
      <c r="W35" s="86">
        <f t="shared" si="8"/>
        <v>95.10408635312258</v>
      </c>
      <c r="X35" s="88">
        <v>4431811</v>
      </c>
    </row>
    <row r="36" spans="1:24" ht="12.75">
      <c r="A36" s="98" t="s">
        <v>36</v>
      </c>
      <c r="B36" s="56">
        <f>B38+B40+B41+B42</f>
        <v>100747843</v>
      </c>
      <c r="C36" s="56">
        <f>C38+C41+C42+C40</f>
        <v>21747</v>
      </c>
      <c r="D36" s="56">
        <f>D38+D41+D42+D40</f>
        <v>12881</v>
      </c>
      <c r="E36" s="83">
        <f t="shared" si="2"/>
        <v>0</v>
      </c>
      <c r="F36" s="83">
        <f t="shared" si="3"/>
        <v>59.2</v>
      </c>
      <c r="G36" s="56">
        <f>G38+G41+G42+G40</f>
        <v>20741</v>
      </c>
      <c r="H36" s="84">
        <f>G36/B36*100</f>
        <v>0.020587041253081716</v>
      </c>
      <c r="I36" s="84">
        <f>G36/C36*100</f>
        <v>95.37407458500023</v>
      </c>
      <c r="J36" s="56">
        <v>40496</v>
      </c>
      <c r="K36" s="52">
        <v>27151</v>
      </c>
      <c r="L36" s="86">
        <f t="shared" si="4"/>
        <v>0.026949460347255275</v>
      </c>
      <c r="M36" s="87">
        <f t="shared" si="5"/>
        <v>67.04612801264322</v>
      </c>
      <c r="N36" s="88">
        <f>N38+N40+N41+N42</f>
        <v>33514</v>
      </c>
      <c r="O36" s="86">
        <f t="shared" si="6"/>
        <v>0.03326522831858544</v>
      </c>
      <c r="P36" s="86">
        <f>N36/J36*100</f>
        <v>82.75879099170288</v>
      </c>
      <c r="Q36" s="52">
        <f>Q38+Q40+Q41</f>
        <v>39639</v>
      </c>
      <c r="R36" s="83">
        <f>Q36/B36*100</f>
        <v>0.03934476294445331</v>
      </c>
      <c r="S36" s="83">
        <f>Q36/J36*100</f>
        <v>97.88374160410905</v>
      </c>
      <c r="T36" s="88">
        <v>62216</v>
      </c>
      <c r="U36" s="88">
        <v>45257</v>
      </c>
      <c r="V36" s="86">
        <f t="shared" si="7"/>
        <v>0.04492106098986159</v>
      </c>
      <c r="W36" s="86">
        <f t="shared" si="8"/>
        <v>72.74173845956025</v>
      </c>
      <c r="X36" s="88">
        <f>X38+X40+X41+X42</f>
        <v>100747843</v>
      </c>
    </row>
    <row r="37" spans="1:24" ht="12.75">
      <c r="A37" s="98" t="s">
        <v>37</v>
      </c>
      <c r="B37" s="91"/>
      <c r="C37" s="88"/>
      <c r="D37" s="88"/>
      <c r="E37" s="83"/>
      <c r="F37" s="83"/>
      <c r="G37" s="88"/>
      <c r="H37" s="84"/>
      <c r="I37" s="84"/>
      <c r="J37" s="88"/>
      <c r="K37" s="88"/>
      <c r="L37" s="86"/>
      <c r="M37" s="87"/>
      <c r="N37" s="88"/>
      <c r="O37" s="86"/>
      <c r="P37" s="86"/>
      <c r="Q37" s="88"/>
      <c r="R37" s="86"/>
      <c r="S37" s="86"/>
      <c r="T37" s="88"/>
      <c r="U37" s="88"/>
      <c r="V37" s="86"/>
      <c r="W37" s="86"/>
      <c r="X37" s="88"/>
    </row>
    <row r="38" spans="1:24" ht="12.75">
      <c r="A38" s="98" t="s">
        <v>46</v>
      </c>
      <c r="B38" s="91">
        <v>32847343</v>
      </c>
      <c r="C38" s="88">
        <v>13357</v>
      </c>
      <c r="D38" s="88">
        <v>7949</v>
      </c>
      <c r="E38" s="83">
        <f t="shared" si="2"/>
        <v>0</v>
      </c>
      <c r="F38" s="83">
        <f t="shared" si="3"/>
        <v>59.5</v>
      </c>
      <c r="G38" s="88">
        <v>11658</v>
      </c>
      <c r="H38" s="84">
        <f>G38/B38*100</f>
        <v>0.03549145512317389</v>
      </c>
      <c r="I38" s="84">
        <f>G38/C38*100</f>
        <v>87.28007786179532</v>
      </c>
      <c r="J38" s="88">
        <v>19374</v>
      </c>
      <c r="K38" s="88">
        <v>13551</v>
      </c>
      <c r="L38" s="86">
        <f t="shared" si="4"/>
        <v>0.041254478330256424</v>
      </c>
      <c r="M38" s="87">
        <f t="shared" si="5"/>
        <v>69.94425518736452</v>
      </c>
      <c r="N38" s="88">
        <v>15665</v>
      </c>
      <c r="O38" s="86">
        <f t="shared" si="6"/>
        <v>0.04769031090277226</v>
      </c>
      <c r="P38" s="86">
        <f>N38/J38*100</f>
        <v>80.8557861050893</v>
      </c>
      <c r="Q38" s="88">
        <v>19374</v>
      </c>
      <c r="R38" s="86">
        <f>Q38/B38*100</f>
        <v>0.0589819395742298</v>
      </c>
      <c r="S38" s="86">
        <f>Q38/J38*100</f>
        <v>100</v>
      </c>
      <c r="T38" s="88">
        <v>23317</v>
      </c>
      <c r="U38" s="88">
        <v>21380</v>
      </c>
      <c r="V38" s="86">
        <f t="shared" si="7"/>
        <v>0.0650889784297013</v>
      </c>
      <c r="W38" s="86">
        <f t="shared" si="8"/>
        <v>91.69275635802204</v>
      </c>
      <c r="X38" s="88">
        <v>32847343</v>
      </c>
    </row>
    <row r="39" spans="1:24" ht="12.75">
      <c r="A39" s="98" t="s">
        <v>38</v>
      </c>
      <c r="B39" s="91"/>
      <c r="C39" s="88"/>
      <c r="D39" s="88"/>
      <c r="E39" s="83"/>
      <c r="F39" s="83"/>
      <c r="G39" s="88"/>
      <c r="H39" s="84"/>
      <c r="I39" s="84"/>
      <c r="J39" s="88"/>
      <c r="K39" s="88"/>
      <c r="L39" s="86"/>
      <c r="M39" s="87"/>
      <c r="N39" s="88"/>
      <c r="O39" s="86"/>
      <c r="P39" s="86"/>
      <c r="Q39" s="88"/>
      <c r="R39" s="86"/>
      <c r="S39" s="86"/>
      <c r="T39" s="88"/>
      <c r="U39" s="88"/>
      <c r="V39" s="86"/>
      <c r="W39" s="86"/>
      <c r="X39" s="88"/>
    </row>
    <row r="40" spans="1:24" ht="12.75">
      <c r="A40" s="98" t="s">
        <v>47</v>
      </c>
      <c r="B40" s="91">
        <v>22274000</v>
      </c>
      <c r="C40" s="88">
        <v>6439</v>
      </c>
      <c r="D40" s="88">
        <v>4293</v>
      </c>
      <c r="E40" s="83">
        <f t="shared" si="2"/>
        <v>0</v>
      </c>
      <c r="F40" s="83">
        <f t="shared" si="3"/>
        <v>66.7</v>
      </c>
      <c r="G40" s="88">
        <v>6439</v>
      </c>
      <c r="H40" s="84">
        <f>G40/B40*100</f>
        <v>0.028908144024423096</v>
      </c>
      <c r="I40" s="84">
        <f>G40/C40*100</f>
        <v>100</v>
      </c>
      <c r="J40" s="88">
        <v>16566</v>
      </c>
      <c r="K40" s="88">
        <v>10615</v>
      </c>
      <c r="L40" s="86">
        <f t="shared" si="4"/>
        <v>0.04765646044715812</v>
      </c>
      <c r="M40" s="87">
        <f t="shared" si="5"/>
        <v>64.07702523240371</v>
      </c>
      <c r="N40" s="88">
        <v>13590</v>
      </c>
      <c r="O40" s="86">
        <f t="shared" si="6"/>
        <v>0.06101284008260753</v>
      </c>
      <c r="P40" s="86">
        <f>N40/J40*100</f>
        <v>82.035494386092</v>
      </c>
      <c r="Q40" s="88">
        <v>16566</v>
      </c>
      <c r="R40" s="86">
        <f>Q40/B40*100</f>
        <v>0.0743737092574302</v>
      </c>
      <c r="S40" s="86">
        <f>Q40/J40*100</f>
        <v>100</v>
      </c>
      <c r="T40" s="88">
        <v>25976</v>
      </c>
      <c r="U40" s="88">
        <v>19419</v>
      </c>
      <c r="V40" s="86">
        <f>U40/B40*100</f>
        <v>0.08718236508934184</v>
      </c>
      <c r="W40" s="86">
        <f>U40/T40*100</f>
        <v>74.75746843239914</v>
      </c>
      <c r="X40" s="88">
        <v>22274000</v>
      </c>
    </row>
    <row r="41" spans="1:24" ht="12.75">
      <c r="A41" s="98" t="s">
        <v>48</v>
      </c>
      <c r="B41" s="91">
        <v>45626500</v>
      </c>
      <c r="C41" s="88">
        <v>1951</v>
      </c>
      <c r="D41" s="88">
        <v>639</v>
      </c>
      <c r="E41" s="83">
        <f t="shared" si="2"/>
        <v>0</v>
      </c>
      <c r="F41" s="83">
        <f t="shared" si="3"/>
        <v>32.8</v>
      </c>
      <c r="G41" s="88">
        <v>1644</v>
      </c>
      <c r="H41" s="84">
        <f>G41/B41*100</f>
        <v>0.003603169210875259</v>
      </c>
      <c r="I41" s="84">
        <f>G41/C41*100</f>
        <v>84.26447975397232</v>
      </c>
      <c r="J41" s="88">
        <f>1951+2605</f>
        <v>4556</v>
      </c>
      <c r="K41" s="88">
        <v>1985</v>
      </c>
      <c r="L41" s="86">
        <f t="shared" si="4"/>
        <v>0.004350541899992329</v>
      </c>
      <c r="M41" s="87">
        <f t="shared" si="5"/>
        <v>43.56892010535557</v>
      </c>
      <c r="N41" s="88">
        <v>3259</v>
      </c>
      <c r="O41" s="86">
        <f t="shared" si="6"/>
        <v>0.007142778867544081</v>
      </c>
      <c r="P41" s="86">
        <f>N41/J41*100</f>
        <v>71.53204565408254</v>
      </c>
      <c r="Q41" s="88">
        <v>3699</v>
      </c>
      <c r="R41" s="86">
        <f>Q41/B41*100</f>
        <v>0.008107130724469332</v>
      </c>
      <c r="S41" s="86">
        <f>Q41/J41*100</f>
        <v>81.18964003511853</v>
      </c>
      <c r="T41" s="88">
        <v>12923</v>
      </c>
      <c r="U41" s="88">
        <v>4458</v>
      </c>
      <c r="V41" s="86">
        <f t="shared" si="7"/>
        <v>0.009770637677665391</v>
      </c>
      <c r="W41" s="86">
        <f t="shared" si="8"/>
        <v>34.496633908535166</v>
      </c>
      <c r="X41" s="88">
        <v>45626500</v>
      </c>
    </row>
    <row r="42" spans="1:24" ht="12.75">
      <c r="A42" s="98" t="s">
        <v>39</v>
      </c>
      <c r="B42" s="91">
        <v>0</v>
      </c>
      <c r="C42" s="88"/>
      <c r="D42" s="88"/>
      <c r="E42" s="83"/>
      <c r="F42" s="83"/>
      <c r="G42" s="88">
        <v>1000</v>
      </c>
      <c r="H42" s="84"/>
      <c r="I42" s="84"/>
      <c r="J42" s="88"/>
      <c r="K42" s="88">
        <v>1000</v>
      </c>
      <c r="L42" s="86"/>
      <c r="M42" s="87"/>
      <c r="N42" s="88">
        <v>1000</v>
      </c>
      <c r="O42" s="86"/>
      <c r="P42" s="86"/>
      <c r="Q42" s="88">
        <v>1000</v>
      </c>
      <c r="R42" s="86"/>
      <c r="S42" s="86"/>
      <c r="T42" s="88"/>
      <c r="U42" s="88">
        <v>1000</v>
      </c>
      <c r="V42" s="86"/>
      <c r="W42" s="86"/>
      <c r="X42" s="88">
        <v>0</v>
      </c>
    </row>
    <row r="43" spans="1:24" ht="12.75">
      <c r="A43" s="98" t="s">
        <v>40</v>
      </c>
      <c r="B43" s="56">
        <f>B34+B35+B36</f>
        <v>124633654</v>
      </c>
      <c r="C43" s="56" t="e">
        <f>C36+C35+C34</f>
        <v>#REF!</v>
      </c>
      <c r="D43" s="56" t="e">
        <f>D36+D35+D34</f>
        <v>#REF!</v>
      </c>
      <c r="E43" s="83" t="e">
        <f t="shared" si="2"/>
        <v>#REF!</v>
      </c>
      <c r="F43" s="83" t="e">
        <f t="shared" si="3"/>
        <v>#REF!</v>
      </c>
      <c r="G43" s="56" t="e">
        <f>G36+G35+G34</f>
        <v>#REF!</v>
      </c>
      <c r="H43" s="84" t="e">
        <f>G43/B43*100</f>
        <v>#REF!</v>
      </c>
      <c r="I43" s="84" t="e">
        <f>G43/C43*100</f>
        <v>#REF!</v>
      </c>
      <c r="J43" s="56">
        <f>J36+J35+J34</f>
        <v>54219</v>
      </c>
      <c r="K43" s="52">
        <v>33071</v>
      </c>
      <c r="L43" s="61">
        <f t="shared" si="4"/>
        <v>0.026534566658857648</v>
      </c>
      <c r="M43" s="85">
        <f t="shared" si="5"/>
        <v>60.9952230767812</v>
      </c>
      <c r="N43" s="47" t="e">
        <f>N36+N35+N34</f>
        <v>#REF!</v>
      </c>
      <c r="O43" s="61" t="e">
        <f t="shared" si="6"/>
        <v>#REF!</v>
      </c>
      <c r="P43" s="61" t="e">
        <f>N43/J43*100</f>
        <v>#REF!</v>
      </c>
      <c r="Q43" s="55">
        <v>51026</v>
      </c>
      <c r="R43" s="50">
        <f>Q43/B43*100</f>
        <v>0.040940787951222225</v>
      </c>
      <c r="S43" s="50">
        <f>Q43/J43*100</f>
        <v>94.11092052601487</v>
      </c>
      <c r="T43" s="47">
        <f>T36+T34+T35</f>
        <v>83790</v>
      </c>
      <c r="U43" s="47">
        <f>U42+U36+U35+U34</f>
        <v>58844</v>
      </c>
      <c r="V43" s="61">
        <f t="shared" si="7"/>
        <v>0.04721357202605967</v>
      </c>
      <c r="W43" s="61">
        <f t="shared" si="8"/>
        <v>70.22795082945458</v>
      </c>
      <c r="X43" s="47">
        <f>X36+X35+X34</f>
        <v>123582283</v>
      </c>
    </row>
    <row r="44" spans="1:24" ht="12.75">
      <c r="A44" s="8" t="s">
        <v>41</v>
      </c>
      <c r="B44" s="102">
        <v>5453228</v>
      </c>
      <c r="C44" s="5"/>
      <c r="D44" s="5"/>
      <c r="E44" s="7">
        <f t="shared" si="2"/>
        <v>0</v>
      </c>
      <c r="F44" s="6"/>
      <c r="G44" s="5">
        <v>1537</v>
      </c>
      <c r="H44" s="11">
        <f>G44/B44*100</f>
        <v>0.028185140984385765</v>
      </c>
      <c r="I44" s="11"/>
      <c r="J44" s="5"/>
      <c r="K44" s="5"/>
      <c r="L44" s="13"/>
      <c r="M44" s="16"/>
      <c r="N44" s="5"/>
      <c r="O44" s="4">
        <f t="shared" si="6"/>
        <v>0</v>
      </c>
      <c r="P44" s="13"/>
      <c r="Q44" s="5">
        <v>1219</v>
      </c>
      <c r="R44" s="13"/>
      <c r="S44" s="13"/>
      <c r="T44" s="5">
        <v>1354</v>
      </c>
      <c r="U44" s="5"/>
      <c r="V44" s="4">
        <f t="shared" si="7"/>
        <v>0</v>
      </c>
      <c r="W44" s="4"/>
      <c r="X44" s="47">
        <v>5453228</v>
      </c>
    </row>
    <row r="45" spans="1:24" ht="12.75">
      <c r="A45" s="8" t="s">
        <v>42</v>
      </c>
      <c r="B45" s="8"/>
      <c r="C45" s="5"/>
      <c r="D45" s="5">
        <v>2107</v>
      </c>
      <c r="E45" s="7"/>
      <c r="F45" s="6"/>
      <c r="G45" s="5"/>
      <c r="H45" s="11"/>
      <c r="I45" s="11"/>
      <c r="J45" s="5"/>
      <c r="K45" s="5">
        <v>620</v>
      </c>
      <c r="L45" s="13"/>
      <c r="M45" s="16"/>
      <c r="N45" s="5">
        <v>761</v>
      </c>
      <c r="O45" s="4"/>
      <c r="P45" s="4"/>
      <c r="Q45" s="5"/>
      <c r="R45" s="13"/>
      <c r="S45" s="13"/>
      <c r="T45" s="5"/>
      <c r="U45" s="5"/>
      <c r="V45" s="4"/>
      <c r="W45" s="4"/>
      <c r="X45" s="47"/>
    </row>
    <row r="46" spans="1:24" ht="12.75">
      <c r="A46" s="8" t="s">
        <v>43</v>
      </c>
      <c r="B46" s="8"/>
      <c r="C46" s="5"/>
      <c r="D46" s="5"/>
      <c r="E46" s="7"/>
      <c r="F46" s="6"/>
      <c r="G46" s="5"/>
      <c r="H46" s="11"/>
      <c r="I46" s="11"/>
      <c r="J46" s="5"/>
      <c r="K46" s="5"/>
      <c r="L46" s="13"/>
      <c r="M46" s="16"/>
      <c r="N46" s="5"/>
      <c r="O46" s="4"/>
      <c r="P46" s="4"/>
      <c r="Q46" s="5"/>
      <c r="R46" s="13"/>
      <c r="S46" s="13"/>
      <c r="T46" s="5"/>
      <c r="U46" s="5"/>
      <c r="V46" s="4"/>
      <c r="W46" s="4"/>
      <c r="X46" s="47"/>
    </row>
    <row r="47" spans="1:24" ht="12.75">
      <c r="A47" s="8" t="s">
        <v>114</v>
      </c>
      <c r="B47" s="8"/>
      <c r="C47" s="5"/>
      <c r="D47" s="5"/>
      <c r="E47" s="7"/>
      <c r="F47" s="6"/>
      <c r="G47" s="5"/>
      <c r="H47" s="11"/>
      <c r="I47" s="11"/>
      <c r="J47" s="5"/>
      <c r="K47" s="5"/>
      <c r="L47" s="13">
        <f>K47/B48*100</f>
        <v>0</v>
      </c>
      <c r="M47" s="16">
        <f>K47/J48*100</f>
        <v>0</v>
      </c>
      <c r="N47" s="5">
        <v>13</v>
      </c>
      <c r="O47" s="4"/>
      <c r="P47" s="4"/>
      <c r="Q47" s="5">
        <v>13</v>
      </c>
      <c r="R47" s="13"/>
      <c r="S47" s="13"/>
      <c r="T47" s="5"/>
      <c r="U47" s="5">
        <v>19</v>
      </c>
      <c r="V47" s="4"/>
      <c r="W47" s="4"/>
      <c r="X47" s="47"/>
    </row>
    <row r="48" spans="1:24" ht="12.75">
      <c r="A48" s="8" t="s">
        <v>45</v>
      </c>
      <c r="B48" s="56">
        <f>B43+B44+B45+B46+B47</f>
        <v>130086882</v>
      </c>
      <c r="C48" s="3" t="e">
        <f aca="true" t="shared" si="16" ref="C48:J48">C43+C44+C45+C46+C47</f>
        <v>#REF!</v>
      </c>
      <c r="D48" s="3" t="e">
        <f t="shared" si="16"/>
        <v>#REF!</v>
      </c>
      <c r="E48" s="7" t="e">
        <f t="shared" si="2"/>
        <v>#REF!</v>
      </c>
      <c r="F48" s="6" t="e">
        <f t="shared" si="3"/>
        <v>#REF!</v>
      </c>
      <c r="G48" s="3" t="e">
        <f t="shared" si="16"/>
        <v>#REF!</v>
      </c>
      <c r="H48" s="11" t="e">
        <f>G48/B48*100</f>
        <v>#REF!</v>
      </c>
      <c r="I48" s="11" t="e">
        <f>G48/C48*100</f>
        <v>#REF!</v>
      </c>
      <c r="J48" s="3">
        <f t="shared" si="16"/>
        <v>54219</v>
      </c>
      <c r="K48" s="12">
        <f>K43+K45</f>
        <v>33691</v>
      </c>
      <c r="L48" s="13"/>
      <c r="M48" s="16"/>
      <c r="N48" s="5" t="e">
        <f>N43+N45+N47</f>
        <v>#REF!</v>
      </c>
      <c r="O48" s="13" t="e">
        <f t="shared" si="6"/>
        <v>#REF!</v>
      </c>
      <c r="P48" s="13" t="e">
        <f>N48/J48*100</f>
        <v>#REF!</v>
      </c>
      <c r="Q48" s="19">
        <f>Q43+Q44</f>
        <v>52245</v>
      </c>
      <c r="R48" s="18">
        <f>Q48/B48*100</f>
        <v>0.040161620600607524</v>
      </c>
      <c r="S48" s="18">
        <f>Q48/J48*100</f>
        <v>96.3592098710784</v>
      </c>
      <c r="T48" s="5">
        <f>T43+T44+T47</f>
        <v>85144</v>
      </c>
      <c r="U48" s="5">
        <f>U43+U44+U45+U46+U47</f>
        <v>58863</v>
      </c>
      <c r="V48" s="13">
        <f t="shared" si="7"/>
        <v>0.04524898982512318</v>
      </c>
      <c r="W48" s="13">
        <f t="shared" si="8"/>
        <v>69.13346800714083</v>
      </c>
      <c r="X48" s="47">
        <f>X43+X44</f>
        <v>129035511</v>
      </c>
    </row>
    <row r="49" spans="1:24" ht="12.75">
      <c r="A49" s="8" t="s">
        <v>49</v>
      </c>
      <c r="B49" s="8"/>
      <c r="C49" s="5"/>
      <c r="D49" s="5"/>
      <c r="E49" s="7"/>
      <c r="F49" s="6"/>
      <c r="G49" s="5"/>
      <c r="H49" s="11"/>
      <c r="I49" s="11"/>
      <c r="J49" s="5"/>
      <c r="K49" s="5"/>
      <c r="L49" s="13"/>
      <c r="M49" s="16"/>
      <c r="N49" s="5"/>
      <c r="O49" s="13"/>
      <c r="P49" s="13"/>
      <c r="Q49" s="5"/>
      <c r="R49" s="4"/>
      <c r="S49" s="4"/>
      <c r="T49" s="5"/>
      <c r="U49" s="5"/>
      <c r="V49" s="4"/>
      <c r="W49" s="4"/>
      <c r="X49" s="5"/>
    </row>
    <row r="50" spans="1:24" ht="12.75">
      <c r="A50" s="17" t="s">
        <v>79</v>
      </c>
      <c r="B50" s="74">
        <f>B51+B52+B53+B54+B55+B56+B57+B61</f>
        <v>17783991</v>
      </c>
      <c r="C50" s="47"/>
      <c r="D50" s="47"/>
      <c r="E50" s="83"/>
      <c r="F50" s="83"/>
      <c r="G50" s="47"/>
      <c r="H50" s="84"/>
      <c r="I50" s="84"/>
      <c r="J50" s="47">
        <v>6525</v>
      </c>
      <c r="K50" s="52">
        <f>K52+K54+++K55+K56+++K57++++++K61</f>
        <v>3167</v>
      </c>
      <c r="L50" s="83">
        <f>K50/B50*100</f>
        <v>0.01780815116246966</v>
      </c>
      <c r="M50" s="85"/>
      <c r="N50" s="47">
        <v>4959</v>
      </c>
      <c r="O50" s="61">
        <f t="shared" si="6"/>
        <v>0.02788462949626999</v>
      </c>
      <c r="P50" s="61">
        <f>N50/J50*100</f>
        <v>76</v>
      </c>
      <c r="Q50" s="47">
        <v>6001</v>
      </c>
      <c r="R50" s="61">
        <f>Q50/B50*100</f>
        <v>0.03374383174170523</v>
      </c>
      <c r="S50" s="61">
        <f>Q50/J50*100</f>
        <v>91.96934865900384</v>
      </c>
      <c r="T50" s="47">
        <v>8516</v>
      </c>
      <c r="U50" s="47">
        <v>7327</v>
      </c>
      <c r="V50" s="61">
        <f t="shared" si="7"/>
        <v>0.041199975865934706</v>
      </c>
      <c r="W50" s="61">
        <f t="shared" si="8"/>
        <v>86.03804603100048</v>
      </c>
      <c r="X50" s="49">
        <f>X51+X52+X53+X54+X55+X56+X57+X61</f>
        <v>16452362</v>
      </c>
    </row>
    <row r="51" spans="1:24" ht="25.5">
      <c r="A51" s="8" t="s">
        <v>106</v>
      </c>
      <c r="B51" s="56">
        <v>433065</v>
      </c>
      <c r="C51" s="47"/>
      <c r="D51" s="47"/>
      <c r="E51" s="83"/>
      <c r="F51" s="83"/>
      <c r="G51" s="47"/>
      <c r="H51" s="84"/>
      <c r="I51" s="84"/>
      <c r="J51" s="47">
        <v>144</v>
      </c>
      <c r="K51" s="52"/>
      <c r="L51" s="83"/>
      <c r="M51" s="85"/>
      <c r="N51" s="47">
        <v>94</v>
      </c>
      <c r="O51" s="61"/>
      <c r="P51" s="61">
        <f aca="true" t="shared" si="17" ref="P51:P105">N51/J51*100</f>
        <v>65.27777777777779</v>
      </c>
      <c r="Q51" s="47">
        <v>126</v>
      </c>
      <c r="R51" s="61">
        <f aca="true" t="shared" si="18" ref="R51:R105">Q51/B51*100</f>
        <v>0.029094939558726753</v>
      </c>
      <c r="S51" s="61">
        <f aca="true" t="shared" si="19" ref="S51:S105">Q51/J51*100</f>
        <v>87.5</v>
      </c>
      <c r="T51" s="47">
        <v>236</v>
      </c>
      <c r="U51" s="47">
        <v>184</v>
      </c>
      <c r="V51" s="61">
        <f t="shared" si="7"/>
        <v>0.042487848244489854</v>
      </c>
      <c r="W51" s="61">
        <f t="shared" si="8"/>
        <v>77.96610169491525</v>
      </c>
      <c r="X51" s="47">
        <v>433065</v>
      </c>
    </row>
    <row r="52" spans="1:24" ht="12.75">
      <c r="A52" s="8" t="s">
        <v>50</v>
      </c>
      <c r="B52" s="102">
        <v>8747947</v>
      </c>
      <c r="C52" s="47">
        <v>4092</v>
      </c>
      <c r="D52" s="47">
        <v>1729</v>
      </c>
      <c r="E52" s="83">
        <f t="shared" si="2"/>
        <v>0</v>
      </c>
      <c r="F52" s="83">
        <f t="shared" si="3"/>
        <v>42.3</v>
      </c>
      <c r="G52" s="47">
        <v>2964</v>
      </c>
      <c r="H52" s="84">
        <f>G52/B52*100</f>
        <v>0.03388223545478728</v>
      </c>
      <c r="I52" s="84">
        <f>G52/C52*100</f>
        <v>72.43401759530792</v>
      </c>
      <c r="J52" s="47">
        <v>4697</v>
      </c>
      <c r="K52" s="47">
        <v>3890</v>
      </c>
      <c r="L52" s="61">
        <f aca="true" t="shared" si="20" ref="L52:L105">K52/B52*100</f>
        <v>0.044467576221026484</v>
      </c>
      <c r="M52" s="85"/>
      <c r="N52" s="47">
        <v>3729</v>
      </c>
      <c r="O52" s="61">
        <f t="shared" si="6"/>
        <v>0.042627144403138244</v>
      </c>
      <c r="P52" s="61">
        <f t="shared" si="17"/>
        <v>79.39110070257611</v>
      </c>
      <c r="Q52" s="47">
        <v>4516</v>
      </c>
      <c r="R52" s="61">
        <f t="shared" si="18"/>
        <v>0.05162354092908885</v>
      </c>
      <c r="S52" s="61">
        <f t="shared" si="19"/>
        <v>96.14647647434532</v>
      </c>
      <c r="T52" s="47">
        <v>6494</v>
      </c>
      <c r="U52" s="47">
        <v>5582</v>
      </c>
      <c r="V52" s="61">
        <f t="shared" si="7"/>
        <v>0.06380925718914392</v>
      </c>
      <c r="W52" s="61">
        <f t="shared" si="8"/>
        <v>85.9562673236834</v>
      </c>
      <c r="X52" s="47">
        <v>8747947</v>
      </c>
    </row>
    <row r="53" spans="1:24" ht="12.75">
      <c r="A53" s="8" t="s">
        <v>107</v>
      </c>
      <c r="B53" s="102">
        <v>2299849</v>
      </c>
      <c r="C53" s="47"/>
      <c r="D53" s="47"/>
      <c r="E53" s="83"/>
      <c r="F53" s="83"/>
      <c r="G53" s="47"/>
      <c r="H53" s="84"/>
      <c r="I53" s="84"/>
      <c r="J53" s="47">
        <v>976</v>
      </c>
      <c r="K53" s="47"/>
      <c r="L53" s="61"/>
      <c r="M53" s="85"/>
      <c r="N53" s="47">
        <v>627</v>
      </c>
      <c r="O53" s="61"/>
      <c r="P53" s="61">
        <f t="shared" si="17"/>
        <v>64.24180327868852</v>
      </c>
      <c r="Q53" s="47">
        <v>754</v>
      </c>
      <c r="R53" s="61">
        <f t="shared" si="18"/>
        <v>0.03278476108648872</v>
      </c>
      <c r="S53" s="61">
        <f t="shared" si="19"/>
        <v>77.25409836065575</v>
      </c>
      <c r="T53" s="47">
        <v>1263</v>
      </c>
      <c r="U53" s="47">
        <v>900</v>
      </c>
      <c r="V53" s="61">
        <f t="shared" si="7"/>
        <v>0.03913300394938972</v>
      </c>
      <c r="W53" s="61">
        <f t="shared" si="8"/>
        <v>71.25890736342043</v>
      </c>
      <c r="X53" s="47">
        <v>2299849</v>
      </c>
    </row>
    <row r="54" spans="1:24" ht="12.75">
      <c r="A54" s="8" t="s">
        <v>75</v>
      </c>
      <c r="B54" s="102">
        <v>5529273</v>
      </c>
      <c r="C54" s="47">
        <v>64</v>
      </c>
      <c r="D54" s="47"/>
      <c r="E54" s="83"/>
      <c r="F54" s="83"/>
      <c r="G54" s="47">
        <v>-869</v>
      </c>
      <c r="H54" s="84"/>
      <c r="I54" s="84"/>
      <c r="J54" s="47">
        <v>446</v>
      </c>
      <c r="K54" s="47">
        <v>-808</v>
      </c>
      <c r="L54" s="61">
        <f t="shared" si="20"/>
        <v>-0.014613132684893657</v>
      </c>
      <c r="M54" s="85"/>
      <c r="N54" s="47">
        <v>372</v>
      </c>
      <c r="O54" s="61">
        <f t="shared" si="6"/>
        <v>0.006727828414332227</v>
      </c>
      <c r="P54" s="61">
        <f t="shared" si="17"/>
        <v>83.40807174887892</v>
      </c>
      <c r="Q54" s="47">
        <v>441</v>
      </c>
      <c r="R54" s="61">
        <f t="shared" si="18"/>
        <v>0.007975732071829333</v>
      </c>
      <c r="S54" s="61">
        <f t="shared" si="19"/>
        <v>98.87892376681614</v>
      </c>
      <c r="T54" s="47">
        <v>-522</v>
      </c>
      <c r="U54" s="47">
        <v>413</v>
      </c>
      <c r="V54" s="61">
        <f t="shared" si="7"/>
        <v>0.007469336384729059</v>
      </c>
      <c r="W54" s="61">
        <f t="shared" si="8"/>
        <v>-79.11877394636015</v>
      </c>
      <c r="X54" s="47">
        <v>4309692</v>
      </c>
    </row>
    <row r="55" spans="1:24" ht="25.5">
      <c r="A55" s="8" t="s">
        <v>51</v>
      </c>
      <c r="B55" s="102">
        <v>643292</v>
      </c>
      <c r="C55" s="47">
        <v>69</v>
      </c>
      <c r="D55" s="47"/>
      <c r="E55" s="83">
        <f t="shared" si="2"/>
        <v>0</v>
      </c>
      <c r="F55" s="83">
        <f t="shared" si="3"/>
        <v>0</v>
      </c>
      <c r="G55" s="47">
        <v>26</v>
      </c>
      <c r="H55" s="84">
        <f>G55/B55*100</f>
        <v>0.004041710451863229</v>
      </c>
      <c r="I55" s="84">
        <f>G55/C55*100</f>
        <v>37.68115942028986</v>
      </c>
      <c r="J55" s="47">
        <v>182</v>
      </c>
      <c r="K55" s="82">
        <v>62</v>
      </c>
      <c r="L55" s="61">
        <f t="shared" si="20"/>
        <v>0.009637924923673854</v>
      </c>
      <c r="M55" s="103"/>
      <c r="N55" s="47">
        <v>114</v>
      </c>
      <c r="O55" s="61">
        <f t="shared" si="6"/>
        <v>0.01772134582740031</v>
      </c>
      <c r="P55" s="61">
        <f t="shared" si="17"/>
        <v>62.637362637362635</v>
      </c>
      <c r="Q55" s="47">
        <v>141</v>
      </c>
      <c r="R55" s="61">
        <f t="shared" si="18"/>
        <v>0.021918506681258276</v>
      </c>
      <c r="S55" s="61">
        <f t="shared" si="19"/>
        <v>77.47252747252747</v>
      </c>
      <c r="T55" s="47">
        <v>405</v>
      </c>
      <c r="U55" s="47">
        <v>219</v>
      </c>
      <c r="V55" s="61">
        <f t="shared" si="7"/>
        <v>0.03404363803684796</v>
      </c>
      <c r="W55" s="61">
        <f t="shared" si="8"/>
        <v>54.074074074074076</v>
      </c>
      <c r="X55" s="47">
        <v>643292</v>
      </c>
    </row>
    <row r="56" spans="1:24" ht="12.75">
      <c r="A56" s="8" t="s">
        <v>52</v>
      </c>
      <c r="B56" s="102">
        <v>12000</v>
      </c>
      <c r="C56" s="47"/>
      <c r="D56" s="47"/>
      <c r="E56" s="83">
        <f t="shared" si="2"/>
        <v>0</v>
      </c>
      <c r="F56" s="83"/>
      <c r="G56" s="47"/>
      <c r="H56" s="84">
        <f>G56/B56*100</f>
        <v>0</v>
      </c>
      <c r="I56" s="84"/>
      <c r="J56" s="47"/>
      <c r="K56" s="47"/>
      <c r="L56" s="61">
        <f t="shared" si="20"/>
        <v>0</v>
      </c>
      <c r="M56" s="85"/>
      <c r="N56" s="47"/>
      <c r="O56" s="61">
        <f t="shared" si="6"/>
        <v>0</v>
      </c>
      <c r="P56" s="61"/>
      <c r="Q56" s="47"/>
      <c r="R56" s="61"/>
      <c r="S56" s="61"/>
      <c r="T56" s="47">
        <v>460</v>
      </c>
      <c r="U56" s="47"/>
      <c r="V56" s="61">
        <f t="shared" si="7"/>
        <v>0</v>
      </c>
      <c r="W56" s="61">
        <f t="shared" si="8"/>
        <v>0</v>
      </c>
      <c r="X56" s="47">
        <v>0</v>
      </c>
    </row>
    <row r="57" spans="1:24" ht="12.75">
      <c r="A57" s="8" t="s">
        <v>80</v>
      </c>
      <c r="B57" s="102">
        <v>8517</v>
      </c>
      <c r="C57" s="47">
        <v>16</v>
      </c>
      <c r="D57" s="47">
        <v>10</v>
      </c>
      <c r="E57" s="83">
        <f t="shared" si="2"/>
        <v>0.1</v>
      </c>
      <c r="F57" s="83">
        <f t="shared" si="3"/>
        <v>62.5</v>
      </c>
      <c r="G57" s="47">
        <v>16</v>
      </c>
      <c r="H57" s="84">
        <f>G57/B57*100</f>
        <v>0.18785957496771163</v>
      </c>
      <c r="I57" s="84">
        <f>G57/C57*100</f>
        <v>100</v>
      </c>
      <c r="J57" s="47">
        <v>50</v>
      </c>
      <c r="K57" s="47">
        <v>23</v>
      </c>
      <c r="L57" s="61">
        <f t="shared" si="20"/>
        <v>0.2700481390160855</v>
      </c>
      <c r="M57" s="85"/>
      <c r="N57" s="47">
        <v>23</v>
      </c>
      <c r="O57" s="61">
        <f t="shared" si="6"/>
        <v>0.2700481390160855</v>
      </c>
      <c r="P57" s="61">
        <f t="shared" si="17"/>
        <v>46</v>
      </c>
      <c r="Q57" s="47">
        <v>23</v>
      </c>
      <c r="R57" s="61">
        <f t="shared" si="18"/>
        <v>0.2700481390160855</v>
      </c>
      <c r="S57" s="61">
        <f t="shared" si="19"/>
        <v>46</v>
      </c>
      <c r="T57" s="47">
        <v>50</v>
      </c>
      <c r="U57" s="47">
        <v>23</v>
      </c>
      <c r="V57" s="61">
        <f t="shared" si="7"/>
        <v>0.2700481390160855</v>
      </c>
      <c r="W57" s="61">
        <f t="shared" si="8"/>
        <v>46</v>
      </c>
      <c r="X57" s="47">
        <v>8517</v>
      </c>
    </row>
    <row r="58" spans="1:24" ht="12.75">
      <c r="A58" s="8" t="s">
        <v>53</v>
      </c>
      <c r="B58" s="102"/>
      <c r="C58" s="47"/>
      <c r="D58" s="47"/>
      <c r="E58" s="83"/>
      <c r="F58" s="83"/>
      <c r="G58" s="47"/>
      <c r="H58" s="84"/>
      <c r="I58" s="84"/>
      <c r="J58" s="47"/>
      <c r="K58" s="47"/>
      <c r="L58" s="61"/>
      <c r="M58" s="85"/>
      <c r="N58" s="47"/>
      <c r="O58" s="61"/>
      <c r="P58" s="61"/>
      <c r="Q58" s="47"/>
      <c r="R58" s="61"/>
      <c r="S58" s="61"/>
      <c r="T58" s="47"/>
      <c r="U58" s="47"/>
      <c r="V58" s="61"/>
      <c r="W58" s="61"/>
      <c r="X58" s="47"/>
    </row>
    <row r="59" spans="1:24" ht="12.75">
      <c r="A59" s="8" t="s">
        <v>54</v>
      </c>
      <c r="B59" s="102"/>
      <c r="C59" s="47"/>
      <c r="D59" s="47"/>
      <c r="E59" s="83"/>
      <c r="F59" s="83"/>
      <c r="G59" s="47"/>
      <c r="H59" s="84"/>
      <c r="I59" s="84"/>
      <c r="J59" s="47"/>
      <c r="K59" s="47"/>
      <c r="L59" s="61"/>
      <c r="M59" s="85"/>
      <c r="N59" s="47"/>
      <c r="O59" s="61"/>
      <c r="P59" s="61"/>
      <c r="Q59" s="47"/>
      <c r="R59" s="61"/>
      <c r="S59" s="61"/>
      <c r="T59" s="47"/>
      <c r="U59" s="47"/>
      <c r="V59" s="61"/>
      <c r="W59" s="61"/>
      <c r="X59" s="47"/>
    </row>
    <row r="60" spans="1:24" ht="12.75">
      <c r="A60" s="8" t="s">
        <v>55</v>
      </c>
      <c r="B60" s="102"/>
      <c r="C60" s="47"/>
      <c r="D60" s="47"/>
      <c r="E60" s="83"/>
      <c r="F60" s="83"/>
      <c r="G60" s="47"/>
      <c r="H60" s="84"/>
      <c r="I60" s="84"/>
      <c r="J60" s="47"/>
      <c r="K60" s="47"/>
      <c r="L60" s="61"/>
      <c r="M60" s="85"/>
      <c r="N60" s="47"/>
      <c r="O60" s="61"/>
      <c r="P60" s="61"/>
      <c r="Q60" s="47"/>
      <c r="R60" s="61"/>
      <c r="S60" s="61"/>
      <c r="T60" s="47"/>
      <c r="U60" s="47"/>
      <c r="V60" s="61"/>
      <c r="W60" s="61"/>
      <c r="X60" s="47"/>
    </row>
    <row r="61" spans="1:24" ht="12.75">
      <c r="A61" s="8" t="s">
        <v>81</v>
      </c>
      <c r="B61" s="102">
        <v>110048</v>
      </c>
      <c r="C61" s="47">
        <v>50</v>
      </c>
      <c r="D61" s="47">
        <v>15</v>
      </c>
      <c r="E61" s="83">
        <f>ROUND(D61/B61*100,1)</f>
        <v>0</v>
      </c>
      <c r="F61" s="83">
        <f t="shared" si="3"/>
        <v>30</v>
      </c>
      <c r="G61" s="47">
        <v>15</v>
      </c>
      <c r="H61" s="84">
        <f>G61/B61*100</f>
        <v>0.013630415818551903</v>
      </c>
      <c r="I61" s="84">
        <f>G61/C61*100</f>
        <v>30</v>
      </c>
      <c r="J61" s="47">
        <v>30</v>
      </c>
      <c r="K61" s="47"/>
      <c r="L61" s="61">
        <f t="shared" si="20"/>
        <v>0</v>
      </c>
      <c r="M61" s="85"/>
      <c r="N61" s="47"/>
      <c r="O61" s="61"/>
      <c r="P61" s="61">
        <f t="shared" si="17"/>
        <v>0</v>
      </c>
      <c r="Q61" s="47"/>
      <c r="R61" s="61">
        <f t="shared" si="18"/>
        <v>0</v>
      </c>
      <c r="S61" s="61">
        <f t="shared" si="19"/>
        <v>0</v>
      </c>
      <c r="T61" s="47">
        <v>130</v>
      </c>
      <c r="U61" s="47">
        <v>6</v>
      </c>
      <c r="V61" s="61">
        <f aca="true" t="shared" si="21" ref="V61:V105">U61/B61*100</f>
        <v>0.005452166327420762</v>
      </c>
      <c r="W61" s="61">
        <f aca="true" t="shared" si="22" ref="W61:W96">U61/T61*100</f>
        <v>4.615384615384616</v>
      </c>
      <c r="X61" s="47">
        <v>10000</v>
      </c>
    </row>
    <row r="62" spans="1:24" ht="12.75">
      <c r="A62" s="17" t="s">
        <v>137</v>
      </c>
      <c r="B62" s="76">
        <v>176000</v>
      </c>
      <c r="C62" s="49"/>
      <c r="D62" s="49"/>
      <c r="E62" s="90"/>
      <c r="F62" s="90"/>
      <c r="G62" s="49"/>
      <c r="H62" s="105"/>
      <c r="I62" s="105"/>
      <c r="J62" s="49"/>
      <c r="K62" s="49"/>
      <c r="L62" s="106"/>
      <c r="M62" s="107"/>
      <c r="N62" s="49"/>
      <c r="O62" s="106"/>
      <c r="P62" s="106"/>
      <c r="Q62" s="49"/>
      <c r="R62" s="106"/>
      <c r="S62" s="106"/>
      <c r="T62" s="49"/>
      <c r="U62" s="49"/>
      <c r="V62" s="106"/>
      <c r="W62" s="106"/>
      <c r="X62" s="49">
        <v>176000</v>
      </c>
    </row>
    <row r="63" spans="1:24" ht="12.75">
      <c r="A63" s="17" t="s">
        <v>82</v>
      </c>
      <c r="B63" s="74">
        <f>B64+B65+B66</f>
        <v>630000</v>
      </c>
      <c r="C63" s="74">
        <f aca="true" t="shared" si="23" ref="C63:X63">C64+C65+C66</f>
        <v>0</v>
      </c>
      <c r="D63" s="74">
        <f t="shared" si="23"/>
        <v>0</v>
      </c>
      <c r="E63" s="74">
        <f t="shared" si="23"/>
        <v>0</v>
      </c>
      <c r="F63" s="74">
        <f t="shared" si="23"/>
        <v>0</v>
      </c>
      <c r="G63" s="74">
        <f t="shared" si="23"/>
        <v>0</v>
      </c>
      <c r="H63" s="74">
        <f t="shared" si="23"/>
        <v>0</v>
      </c>
      <c r="I63" s="74">
        <f t="shared" si="23"/>
        <v>0</v>
      </c>
      <c r="J63" s="74">
        <f t="shared" si="23"/>
        <v>38</v>
      </c>
      <c r="K63" s="74">
        <f t="shared" si="23"/>
        <v>16</v>
      </c>
      <c r="L63" s="74">
        <f t="shared" si="23"/>
        <v>0.021333333333333333</v>
      </c>
      <c r="M63" s="74">
        <f t="shared" si="23"/>
        <v>0</v>
      </c>
      <c r="N63" s="74">
        <f t="shared" si="23"/>
        <v>16</v>
      </c>
      <c r="O63" s="74">
        <f t="shared" si="23"/>
        <v>0.021333333333333333</v>
      </c>
      <c r="P63" s="74">
        <f t="shared" si="23"/>
        <v>100</v>
      </c>
      <c r="Q63" s="74">
        <f t="shared" si="23"/>
        <v>16</v>
      </c>
      <c r="R63" s="74">
        <f t="shared" si="23"/>
        <v>0.021333333333333333</v>
      </c>
      <c r="S63" s="74">
        <f t="shared" si="23"/>
        <v>100</v>
      </c>
      <c r="T63" s="74">
        <f t="shared" si="23"/>
        <v>55</v>
      </c>
      <c r="U63" s="74">
        <f t="shared" si="23"/>
        <v>16</v>
      </c>
      <c r="V63" s="74">
        <f t="shared" si="23"/>
        <v>0.021333333333333333</v>
      </c>
      <c r="W63" s="74">
        <f t="shared" si="23"/>
        <v>72.72727272727273</v>
      </c>
      <c r="X63" s="74">
        <f t="shared" si="23"/>
        <v>630000</v>
      </c>
    </row>
    <row r="64" spans="1:24" ht="12.75">
      <c r="A64" s="8" t="s">
        <v>83</v>
      </c>
      <c r="B64" s="102">
        <v>75000</v>
      </c>
      <c r="C64" s="47"/>
      <c r="D64" s="47"/>
      <c r="E64" s="83"/>
      <c r="F64" s="83"/>
      <c r="G64" s="47"/>
      <c r="H64" s="84"/>
      <c r="I64" s="84"/>
      <c r="J64" s="47">
        <v>16</v>
      </c>
      <c r="K64" s="47">
        <v>16</v>
      </c>
      <c r="L64" s="61">
        <f t="shared" si="20"/>
        <v>0.021333333333333333</v>
      </c>
      <c r="M64" s="85"/>
      <c r="N64" s="47">
        <v>16</v>
      </c>
      <c r="O64" s="61">
        <f aca="true" t="shared" si="24" ref="O64:O96">N64/B64*100</f>
        <v>0.021333333333333333</v>
      </c>
      <c r="P64" s="61">
        <f t="shared" si="17"/>
        <v>100</v>
      </c>
      <c r="Q64" s="47">
        <v>16</v>
      </c>
      <c r="R64" s="61">
        <f t="shared" si="18"/>
        <v>0.021333333333333333</v>
      </c>
      <c r="S64" s="61">
        <f t="shared" si="19"/>
        <v>100</v>
      </c>
      <c r="T64" s="47">
        <v>22</v>
      </c>
      <c r="U64" s="47">
        <v>16</v>
      </c>
      <c r="V64" s="61">
        <f t="shared" si="21"/>
        <v>0.021333333333333333</v>
      </c>
      <c r="W64" s="61">
        <f t="shared" si="22"/>
        <v>72.72727272727273</v>
      </c>
      <c r="X64" s="47">
        <v>75000</v>
      </c>
    </row>
    <row r="65" spans="1:24" ht="12.75">
      <c r="A65" s="8" t="s">
        <v>84</v>
      </c>
      <c r="B65" s="102">
        <v>5000</v>
      </c>
      <c r="C65" s="47"/>
      <c r="D65" s="47"/>
      <c r="E65" s="83"/>
      <c r="F65" s="83"/>
      <c r="G65" s="47"/>
      <c r="H65" s="84"/>
      <c r="I65" s="84"/>
      <c r="J65" s="47">
        <v>22</v>
      </c>
      <c r="K65" s="47"/>
      <c r="L65" s="61">
        <f t="shared" si="20"/>
        <v>0</v>
      </c>
      <c r="M65" s="85"/>
      <c r="N65" s="47"/>
      <c r="O65" s="61">
        <f t="shared" si="24"/>
        <v>0</v>
      </c>
      <c r="P65" s="61">
        <f t="shared" si="17"/>
        <v>0</v>
      </c>
      <c r="Q65" s="47"/>
      <c r="R65" s="61">
        <f t="shared" si="18"/>
        <v>0</v>
      </c>
      <c r="S65" s="61">
        <f t="shared" si="19"/>
        <v>0</v>
      </c>
      <c r="T65" s="47">
        <v>33</v>
      </c>
      <c r="U65" s="47"/>
      <c r="V65" s="61">
        <f t="shared" si="21"/>
        <v>0</v>
      </c>
      <c r="W65" s="61">
        <f t="shared" si="22"/>
        <v>0</v>
      </c>
      <c r="X65" s="47">
        <v>5000</v>
      </c>
    </row>
    <row r="66" spans="1:24" ht="12.75">
      <c r="A66" s="8" t="s">
        <v>134</v>
      </c>
      <c r="B66" s="102">
        <v>550000</v>
      </c>
      <c r="C66" s="47"/>
      <c r="D66" s="47"/>
      <c r="E66" s="83"/>
      <c r="F66" s="83"/>
      <c r="G66" s="47"/>
      <c r="H66" s="84"/>
      <c r="I66" s="84"/>
      <c r="J66" s="47"/>
      <c r="K66" s="47"/>
      <c r="L66" s="61">
        <f t="shared" si="20"/>
        <v>0</v>
      </c>
      <c r="M66" s="85"/>
      <c r="N66" s="47"/>
      <c r="O66" s="61"/>
      <c r="P66" s="61"/>
      <c r="Q66" s="47"/>
      <c r="R66" s="61">
        <f t="shared" si="18"/>
        <v>0</v>
      </c>
      <c r="S66" s="61"/>
      <c r="T66" s="47"/>
      <c r="U66" s="47"/>
      <c r="V66" s="61">
        <f t="shared" si="21"/>
        <v>0</v>
      </c>
      <c r="W66" s="61"/>
      <c r="X66" s="47">
        <v>550000</v>
      </c>
    </row>
    <row r="67" spans="1:24" ht="12.75">
      <c r="A67" s="17" t="s">
        <v>85</v>
      </c>
      <c r="B67" s="74">
        <f>B68+B69+B70</f>
        <v>2423050</v>
      </c>
      <c r="C67" s="47"/>
      <c r="D67" s="47"/>
      <c r="E67" s="83"/>
      <c r="F67" s="83"/>
      <c r="G67" s="47"/>
      <c r="H67" s="84"/>
      <c r="I67" s="84"/>
      <c r="J67" s="47">
        <v>2751</v>
      </c>
      <c r="K67" s="52">
        <f>K68+K69+K70</f>
        <v>50</v>
      </c>
      <c r="L67" s="83">
        <f t="shared" si="20"/>
        <v>0.002063514991436413</v>
      </c>
      <c r="M67" s="85"/>
      <c r="N67" s="47">
        <v>432</v>
      </c>
      <c r="O67" s="61">
        <f t="shared" si="24"/>
        <v>0.017828769526010604</v>
      </c>
      <c r="P67" s="61">
        <f t="shared" si="17"/>
        <v>15.703380588876772</v>
      </c>
      <c r="Q67" s="47">
        <v>817</v>
      </c>
      <c r="R67" s="61">
        <f t="shared" si="18"/>
        <v>0.03371783496007098</v>
      </c>
      <c r="S67" s="61">
        <f t="shared" si="19"/>
        <v>29.6982915303526</v>
      </c>
      <c r="T67" s="47">
        <v>4756</v>
      </c>
      <c r="U67" s="47">
        <v>1042</v>
      </c>
      <c r="V67" s="61">
        <f t="shared" si="21"/>
        <v>0.043003652421534845</v>
      </c>
      <c r="W67" s="61">
        <f t="shared" si="22"/>
        <v>21.909167367535744</v>
      </c>
      <c r="X67" s="49">
        <f>X68+X69+X70</f>
        <v>2423050</v>
      </c>
    </row>
    <row r="68" spans="1:24" ht="12.75">
      <c r="A68" s="8" t="s">
        <v>86</v>
      </c>
      <c r="B68" s="102">
        <v>446550</v>
      </c>
      <c r="C68" s="47"/>
      <c r="D68" s="47"/>
      <c r="E68" s="83"/>
      <c r="F68" s="83"/>
      <c r="G68" s="47"/>
      <c r="H68" s="84"/>
      <c r="I68" s="84"/>
      <c r="J68" s="47">
        <v>638</v>
      </c>
      <c r="K68" s="47">
        <v>50</v>
      </c>
      <c r="L68" s="61">
        <f t="shared" si="20"/>
        <v>0.011196954428395476</v>
      </c>
      <c r="M68" s="85"/>
      <c r="N68" s="47">
        <v>421</v>
      </c>
      <c r="O68" s="61">
        <f t="shared" si="24"/>
        <v>0.0942783562870899</v>
      </c>
      <c r="P68" s="61">
        <f t="shared" si="17"/>
        <v>65.98746081504702</v>
      </c>
      <c r="Q68" s="47">
        <v>409</v>
      </c>
      <c r="R68" s="61">
        <f t="shared" si="18"/>
        <v>0.09159108722427499</v>
      </c>
      <c r="S68" s="61">
        <f t="shared" si="19"/>
        <v>64.1065830721003</v>
      </c>
      <c r="T68" s="47">
        <v>534</v>
      </c>
      <c r="U68" s="47">
        <v>422</v>
      </c>
      <c r="V68" s="61">
        <f t="shared" si="21"/>
        <v>0.09450229537565781</v>
      </c>
      <c r="W68" s="61">
        <f t="shared" si="22"/>
        <v>79.02621722846442</v>
      </c>
      <c r="X68" s="47">
        <v>446550</v>
      </c>
    </row>
    <row r="69" spans="1:24" ht="12.75">
      <c r="A69" s="8" t="s">
        <v>57</v>
      </c>
      <c r="B69" s="102">
        <v>1976500</v>
      </c>
      <c r="C69" s="47"/>
      <c r="D69" s="47"/>
      <c r="E69" s="83"/>
      <c r="F69" s="83"/>
      <c r="G69" s="47"/>
      <c r="H69" s="84"/>
      <c r="I69" s="84"/>
      <c r="J69" s="47">
        <v>2063</v>
      </c>
      <c r="K69" s="47"/>
      <c r="L69" s="61">
        <f t="shared" si="20"/>
        <v>0</v>
      </c>
      <c r="M69" s="85"/>
      <c r="N69" s="47"/>
      <c r="O69" s="61">
        <f t="shared" si="24"/>
        <v>0</v>
      </c>
      <c r="P69" s="61">
        <f t="shared" si="17"/>
        <v>0</v>
      </c>
      <c r="Q69" s="47">
        <v>397</v>
      </c>
      <c r="R69" s="61">
        <f t="shared" si="18"/>
        <v>0.02008601062484189</v>
      </c>
      <c r="S69" s="61">
        <f t="shared" si="19"/>
        <v>19.243819680077557</v>
      </c>
      <c r="T69" s="47">
        <v>4122</v>
      </c>
      <c r="U69" s="47">
        <v>609</v>
      </c>
      <c r="V69" s="61">
        <f t="shared" si="21"/>
        <v>0.030812041487477862</v>
      </c>
      <c r="W69" s="61">
        <f t="shared" si="22"/>
        <v>14.77438136826783</v>
      </c>
      <c r="X69" s="47">
        <v>1976500</v>
      </c>
    </row>
    <row r="70" spans="1:24" ht="12.75">
      <c r="A70" s="8" t="s">
        <v>87</v>
      </c>
      <c r="B70" s="102">
        <v>0</v>
      </c>
      <c r="C70" s="47"/>
      <c r="D70" s="47"/>
      <c r="E70" s="83"/>
      <c r="F70" s="83"/>
      <c r="G70" s="47"/>
      <c r="H70" s="84"/>
      <c r="I70" s="84"/>
      <c r="J70" s="47">
        <v>50</v>
      </c>
      <c r="K70" s="47"/>
      <c r="L70" s="61" t="e">
        <f t="shared" si="20"/>
        <v>#DIV/0!</v>
      </c>
      <c r="M70" s="85"/>
      <c r="N70" s="47">
        <v>11</v>
      </c>
      <c r="O70" s="61" t="e">
        <f t="shared" si="24"/>
        <v>#DIV/0!</v>
      </c>
      <c r="P70" s="61">
        <f t="shared" si="17"/>
        <v>22</v>
      </c>
      <c r="Q70" s="47">
        <v>11</v>
      </c>
      <c r="R70" s="61" t="e">
        <f t="shared" si="18"/>
        <v>#DIV/0!</v>
      </c>
      <c r="S70" s="61">
        <f t="shared" si="19"/>
        <v>22</v>
      </c>
      <c r="T70" s="47">
        <v>100</v>
      </c>
      <c r="U70" s="47">
        <v>11</v>
      </c>
      <c r="V70" s="61" t="e">
        <f t="shared" si="21"/>
        <v>#DIV/0!</v>
      </c>
      <c r="W70" s="61">
        <f t="shared" si="22"/>
        <v>11</v>
      </c>
      <c r="X70" s="47">
        <v>0</v>
      </c>
    </row>
    <row r="71" spans="1:24" ht="12.75">
      <c r="A71" s="17" t="s">
        <v>88</v>
      </c>
      <c r="B71" s="74">
        <f>B72+B73+B74</f>
        <v>8711022</v>
      </c>
      <c r="C71" s="47">
        <v>2845</v>
      </c>
      <c r="D71" s="47">
        <v>923</v>
      </c>
      <c r="E71" s="83">
        <f>ROUND(D71/B71*100,1)</f>
        <v>0</v>
      </c>
      <c r="F71" s="83">
        <f>ROUND(D71/C71*100,1)</f>
        <v>32.4</v>
      </c>
      <c r="G71" s="47">
        <v>2015</v>
      </c>
      <c r="H71" s="84">
        <f>G71/B71*100</f>
        <v>0.023131614177991974</v>
      </c>
      <c r="I71" s="84">
        <f>G71/C71*100</f>
        <v>70.82601054481546</v>
      </c>
      <c r="J71" s="47">
        <v>4873</v>
      </c>
      <c r="K71" s="52">
        <f>K72+K73+K74</f>
        <v>2482</v>
      </c>
      <c r="L71" s="83">
        <f t="shared" si="20"/>
        <v>0.028492638406836763</v>
      </c>
      <c r="M71" s="85"/>
      <c r="N71" s="47">
        <v>3766</v>
      </c>
      <c r="O71" s="61">
        <f t="shared" si="24"/>
        <v>0.043232585108842564</v>
      </c>
      <c r="P71" s="61">
        <f t="shared" si="17"/>
        <v>77.2829878924687</v>
      </c>
      <c r="Q71" s="47">
        <v>4873</v>
      </c>
      <c r="R71" s="61">
        <f t="shared" si="18"/>
        <v>0.05594062327015131</v>
      </c>
      <c r="S71" s="61">
        <f t="shared" si="19"/>
        <v>100</v>
      </c>
      <c r="T71" s="47">
        <v>12822</v>
      </c>
      <c r="U71" s="47">
        <v>5419</v>
      </c>
      <c r="V71" s="61">
        <f>U71/B71*100</f>
        <v>0.06220854453128462</v>
      </c>
      <c r="W71" s="61">
        <f t="shared" si="22"/>
        <v>42.26329745749493</v>
      </c>
      <c r="X71" s="49">
        <f>X72+X73+X74</f>
        <v>8991280</v>
      </c>
    </row>
    <row r="72" spans="1:24" ht="12.75">
      <c r="A72" s="8" t="s">
        <v>58</v>
      </c>
      <c r="B72" s="102">
        <v>0</v>
      </c>
      <c r="C72" s="47"/>
      <c r="D72" s="47"/>
      <c r="E72" s="83"/>
      <c r="F72" s="83"/>
      <c r="G72" s="47"/>
      <c r="H72" s="84"/>
      <c r="I72" s="84"/>
      <c r="J72" s="47">
        <v>55</v>
      </c>
      <c r="K72" s="47">
        <v>10</v>
      </c>
      <c r="L72" s="61" t="e">
        <f t="shared" si="20"/>
        <v>#DIV/0!</v>
      </c>
      <c r="M72" s="85"/>
      <c r="N72" s="47">
        <v>10</v>
      </c>
      <c r="O72" s="61" t="e">
        <f t="shared" si="24"/>
        <v>#DIV/0!</v>
      </c>
      <c r="P72" s="61">
        <f t="shared" si="17"/>
        <v>18.181818181818183</v>
      </c>
      <c r="Q72" s="47">
        <v>10</v>
      </c>
      <c r="R72" s="61" t="e">
        <f t="shared" si="18"/>
        <v>#DIV/0!</v>
      </c>
      <c r="S72" s="61">
        <f t="shared" si="19"/>
        <v>18.181818181818183</v>
      </c>
      <c r="T72" s="47">
        <v>119</v>
      </c>
      <c r="U72" s="47">
        <v>10</v>
      </c>
      <c r="V72" s="61" t="e">
        <f t="shared" si="21"/>
        <v>#DIV/0!</v>
      </c>
      <c r="W72" s="61">
        <f t="shared" si="22"/>
        <v>8.403361344537815</v>
      </c>
      <c r="X72" s="47">
        <v>0</v>
      </c>
    </row>
    <row r="73" spans="1:24" ht="12.75">
      <c r="A73" s="8" t="s">
        <v>59</v>
      </c>
      <c r="B73" s="102">
        <v>7100022</v>
      </c>
      <c r="C73" s="47">
        <v>2786</v>
      </c>
      <c r="D73" s="47">
        <v>1124</v>
      </c>
      <c r="E73" s="83">
        <f aca="true" t="shared" si="25" ref="E73:E78">ROUND(D73/B73*100,1)</f>
        <v>0</v>
      </c>
      <c r="F73" s="83">
        <f aca="true" t="shared" si="26" ref="F73:F78">ROUND(D73/C73*100,1)</f>
        <v>40.3</v>
      </c>
      <c r="G73" s="47">
        <v>1880</v>
      </c>
      <c r="H73" s="84">
        <f aca="true" t="shared" si="27" ref="H73:H78">G73/B73*100</f>
        <v>0.026478791192477993</v>
      </c>
      <c r="I73" s="84">
        <f aca="true" t="shared" si="28" ref="I73:I78">G73/C73*100</f>
        <v>67.4802584350323</v>
      </c>
      <c r="J73" s="47">
        <v>4076</v>
      </c>
      <c r="K73" s="47">
        <v>2200</v>
      </c>
      <c r="L73" s="61">
        <f t="shared" si="20"/>
        <v>0.030985819480559357</v>
      </c>
      <c r="M73" s="85"/>
      <c r="N73" s="47">
        <v>3087</v>
      </c>
      <c r="O73" s="61">
        <f t="shared" si="24"/>
        <v>0.043478738516584875</v>
      </c>
      <c r="P73" s="61">
        <f t="shared" si="17"/>
        <v>75.73601570166831</v>
      </c>
      <c r="Q73" s="47">
        <v>4194</v>
      </c>
      <c r="R73" s="61">
        <f t="shared" si="18"/>
        <v>0.05907023950066634</v>
      </c>
      <c r="S73" s="61">
        <f t="shared" si="19"/>
        <v>102.89499509322866</v>
      </c>
      <c r="T73" s="47">
        <v>10034</v>
      </c>
      <c r="U73" s="47">
        <v>4740</v>
      </c>
      <c r="V73" s="61">
        <f t="shared" si="21"/>
        <v>0.06676035651720515</v>
      </c>
      <c r="W73" s="61">
        <f t="shared" si="22"/>
        <v>47.23938608730317</v>
      </c>
      <c r="X73" s="47">
        <v>7380280</v>
      </c>
    </row>
    <row r="74" spans="1:24" ht="12.75">
      <c r="A74" s="8" t="s">
        <v>89</v>
      </c>
      <c r="B74" s="102">
        <v>1611000</v>
      </c>
      <c r="C74" s="47">
        <v>10320</v>
      </c>
      <c r="D74" s="47">
        <v>5037</v>
      </c>
      <c r="E74" s="83">
        <f t="shared" si="25"/>
        <v>0.3</v>
      </c>
      <c r="F74" s="83">
        <f t="shared" si="26"/>
        <v>48.8</v>
      </c>
      <c r="G74" s="47">
        <v>7934</v>
      </c>
      <c r="H74" s="84">
        <f t="shared" si="27"/>
        <v>0.4924891371818746</v>
      </c>
      <c r="I74" s="84">
        <f t="shared" si="28"/>
        <v>76.87984496124031</v>
      </c>
      <c r="J74" s="47">
        <v>742</v>
      </c>
      <c r="K74" s="47">
        <v>272</v>
      </c>
      <c r="L74" s="61">
        <f t="shared" si="20"/>
        <v>0.016883923029174425</v>
      </c>
      <c r="M74" s="85"/>
      <c r="N74" s="47">
        <v>669</v>
      </c>
      <c r="O74" s="61">
        <f t="shared" si="24"/>
        <v>0.0415270018621974</v>
      </c>
      <c r="P74" s="61">
        <f t="shared" si="17"/>
        <v>90.16172506738545</v>
      </c>
      <c r="Q74" s="47">
        <v>669</v>
      </c>
      <c r="R74" s="61">
        <f t="shared" si="18"/>
        <v>0.0415270018621974</v>
      </c>
      <c r="S74" s="61">
        <f t="shared" si="19"/>
        <v>90.16172506738545</v>
      </c>
      <c r="T74" s="47">
        <v>2669</v>
      </c>
      <c r="U74" s="47">
        <v>669</v>
      </c>
      <c r="V74" s="61">
        <f t="shared" si="21"/>
        <v>0.0415270018621974</v>
      </c>
      <c r="W74" s="61">
        <f t="shared" si="22"/>
        <v>25.065567628325212</v>
      </c>
      <c r="X74" s="47">
        <v>1611000</v>
      </c>
    </row>
    <row r="75" spans="1:24" ht="12.75">
      <c r="A75" s="22" t="s">
        <v>56</v>
      </c>
      <c r="B75" s="74">
        <v>0</v>
      </c>
      <c r="C75" s="47">
        <v>71</v>
      </c>
      <c r="D75" s="47">
        <v>33</v>
      </c>
      <c r="E75" s="83" t="e">
        <f t="shared" si="25"/>
        <v>#DIV/0!</v>
      </c>
      <c r="F75" s="83">
        <f t="shared" si="26"/>
        <v>46.5</v>
      </c>
      <c r="G75" s="47">
        <v>49</v>
      </c>
      <c r="H75" s="84" t="e">
        <f t="shared" si="27"/>
        <v>#DIV/0!</v>
      </c>
      <c r="I75" s="84">
        <f t="shared" si="28"/>
        <v>69.01408450704226</v>
      </c>
      <c r="J75" s="47">
        <v>23</v>
      </c>
      <c r="K75" s="52">
        <v>0</v>
      </c>
      <c r="L75" s="83" t="e">
        <f t="shared" si="20"/>
        <v>#DIV/0!</v>
      </c>
      <c r="M75" s="85"/>
      <c r="N75" s="102"/>
      <c r="O75" s="61" t="e">
        <f t="shared" si="24"/>
        <v>#DIV/0!</v>
      </c>
      <c r="P75" s="61">
        <f t="shared" si="17"/>
        <v>0</v>
      </c>
      <c r="Q75" s="47"/>
      <c r="R75" s="61" t="e">
        <f t="shared" si="18"/>
        <v>#DIV/0!</v>
      </c>
      <c r="S75" s="61">
        <f t="shared" si="19"/>
        <v>0</v>
      </c>
      <c r="T75" s="47">
        <v>46</v>
      </c>
      <c r="U75" s="47">
        <v>26</v>
      </c>
      <c r="V75" s="61" t="e">
        <f t="shared" si="21"/>
        <v>#DIV/0!</v>
      </c>
      <c r="W75" s="61">
        <f t="shared" si="22"/>
        <v>56.52173913043478</v>
      </c>
      <c r="X75" s="49">
        <v>0</v>
      </c>
    </row>
    <row r="76" spans="1:24" ht="12.75">
      <c r="A76" s="17" t="s">
        <v>90</v>
      </c>
      <c r="B76" s="74">
        <f>B77+B78+B79+B80+B81</f>
        <v>48454417</v>
      </c>
      <c r="C76" s="47">
        <v>809</v>
      </c>
      <c r="D76" s="47">
        <v>358</v>
      </c>
      <c r="E76" s="83">
        <f t="shared" si="25"/>
        <v>0</v>
      </c>
      <c r="F76" s="83">
        <f t="shared" si="26"/>
        <v>44.3</v>
      </c>
      <c r="G76" s="47">
        <v>575</v>
      </c>
      <c r="H76" s="84">
        <f t="shared" si="27"/>
        <v>0.0011866823204167332</v>
      </c>
      <c r="I76" s="84">
        <f t="shared" si="28"/>
        <v>71.07540173053152</v>
      </c>
      <c r="J76" s="47">
        <v>28561</v>
      </c>
      <c r="K76" s="52">
        <f>K77+K78+K79+K80+K81</f>
        <v>14328</v>
      </c>
      <c r="L76" s="83">
        <f t="shared" si="20"/>
        <v>0.029570059629445134</v>
      </c>
      <c r="M76" s="85"/>
      <c r="N76" s="47">
        <v>17768</v>
      </c>
      <c r="O76" s="61">
        <f t="shared" si="24"/>
        <v>0.03666951559854698</v>
      </c>
      <c r="P76" s="61">
        <f t="shared" si="17"/>
        <v>62.21070690802143</v>
      </c>
      <c r="Q76" s="47">
        <v>23006</v>
      </c>
      <c r="R76" s="61">
        <f t="shared" si="18"/>
        <v>0.047479675588708456</v>
      </c>
      <c r="S76" s="61">
        <f t="shared" si="19"/>
        <v>80.55040089632716</v>
      </c>
      <c r="T76" s="47">
        <v>33747</v>
      </c>
      <c r="U76" s="47">
        <v>25421</v>
      </c>
      <c r="V76" s="61">
        <f t="shared" si="21"/>
        <v>0.05246374133445874</v>
      </c>
      <c r="W76" s="61">
        <f t="shared" si="22"/>
        <v>75.32817731946544</v>
      </c>
      <c r="X76" s="49">
        <f>X77+X78+X79+X80+X81</f>
        <v>48454417</v>
      </c>
    </row>
    <row r="77" spans="1:24" ht="12.75">
      <c r="A77" s="8" t="s">
        <v>60</v>
      </c>
      <c r="B77" s="102">
        <v>8517815</v>
      </c>
      <c r="C77" s="47">
        <v>2063</v>
      </c>
      <c r="D77" s="47">
        <v>970</v>
      </c>
      <c r="E77" s="83">
        <f t="shared" si="25"/>
        <v>0</v>
      </c>
      <c r="F77" s="83">
        <f t="shared" si="26"/>
        <v>47</v>
      </c>
      <c r="G77" s="47">
        <v>1675</v>
      </c>
      <c r="H77" s="84">
        <f t="shared" si="27"/>
        <v>0.01966466752330263</v>
      </c>
      <c r="I77" s="84">
        <f t="shared" si="28"/>
        <v>81.19243819680078</v>
      </c>
      <c r="J77" s="47">
        <v>5021</v>
      </c>
      <c r="K77" s="47">
        <v>2613</v>
      </c>
      <c r="L77" s="61">
        <f t="shared" si="20"/>
        <v>0.030676881336352102</v>
      </c>
      <c r="M77" s="85"/>
      <c r="N77" s="47">
        <v>3363</v>
      </c>
      <c r="O77" s="61">
        <f t="shared" si="24"/>
        <v>0.03948195634678611</v>
      </c>
      <c r="P77" s="61">
        <f t="shared" si="17"/>
        <v>66.97868950408285</v>
      </c>
      <c r="Q77" s="47">
        <v>4293</v>
      </c>
      <c r="R77" s="61">
        <f t="shared" si="18"/>
        <v>0.0504002493597243</v>
      </c>
      <c r="S77" s="61">
        <f t="shared" si="19"/>
        <v>85.50089623580959</v>
      </c>
      <c r="T77" s="47">
        <v>6494</v>
      </c>
      <c r="U77" s="47">
        <v>4743</v>
      </c>
      <c r="V77" s="61">
        <f t="shared" si="21"/>
        <v>0.0556832943659847</v>
      </c>
      <c r="W77" s="61">
        <f t="shared" si="22"/>
        <v>73.03664921465969</v>
      </c>
      <c r="X77" s="47">
        <v>8517815</v>
      </c>
    </row>
    <row r="78" spans="1:24" ht="12.75">
      <c r="A78" s="8" t="s">
        <v>61</v>
      </c>
      <c r="B78" s="102">
        <v>34935778</v>
      </c>
      <c r="C78" s="47">
        <v>48</v>
      </c>
      <c r="D78" s="47">
        <v>21</v>
      </c>
      <c r="E78" s="83">
        <f t="shared" si="25"/>
        <v>0</v>
      </c>
      <c r="F78" s="83">
        <f t="shared" si="26"/>
        <v>43.8</v>
      </c>
      <c r="G78" s="47">
        <v>43</v>
      </c>
      <c r="H78" s="84">
        <f t="shared" si="27"/>
        <v>0.00012308298959307561</v>
      </c>
      <c r="I78" s="84">
        <f t="shared" si="28"/>
        <v>89.58333333333334</v>
      </c>
      <c r="J78" s="47">
        <v>21574</v>
      </c>
      <c r="K78" s="47">
        <v>10774</v>
      </c>
      <c r="L78" s="61">
        <f t="shared" si="20"/>
        <v>0.03083944488083248</v>
      </c>
      <c r="M78" s="85"/>
      <c r="N78" s="47">
        <v>13394</v>
      </c>
      <c r="O78" s="61">
        <f t="shared" si="24"/>
        <v>0.038338920060689646</v>
      </c>
      <c r="P78" s="61">
        <f t="shared" si="17"/>
        <v>62.08398998794845</v>
      </c>
      <c r="Q78" s="47">
        <v>17061</v>
      </c>
      <c r="R78" s="61">
        <f t="shared" si="18"/>
        <v>0.048835322917382865</v>
      </c>
      <c r="S78" s="61">
        <f t="shared" si="19"/>
        <v>79.08130156670066</v>
      </c>
      <c r="T78" s="47">
        <v>24806</v>
      </c>
      <c r="U78" s="47">
        <v>18737</v>
      </c>
      <c r="V78" s="61">
        <f t="shared" si="21"/>
        <v>0.05363269711640599</v>
      </c>
      <c r="W78" s="61">
        <f t="shared" si="22"/>
        <v>75.53414496492785</v>
      </c>
      <c r="X78" s="47">
        <v>34935778</v>
      </c>
    </row>
    <row r="79" spans="1:24" ht="12.75">
      <c r="A79" s="8" t="s">
        <v>91</v>
      </c>
      <c r="B79" s="102">
        <v>185627</v>
      </c>
      <c r="C79" s="47"/>
      <c r="D79" s="47">
        <v>21</v>
      </c>
      <c r="E79" s="83"/>
      <c r="F79" s="83"/>
      <c r="G79" s="47"/>
      <c r="H79" s="84"/>
      <c r="I79" s="84"/>
      <c r="J79" s="47">
        <v>119</v>
      </c>
      <c r="K79" s="47">
        <v>88</v>
      </c>
      <c r="L79" s="61">
        <f t="shared" si="20"/>
        <v>0.04740689662602962</v>
      </c>
      <c r="M79" s="85"/>
      <c r="N79" s="47">
        <v>94</v>
      </c>
      <c r="O79" s="61">
        <f t="shared" si="24"/>
        <v>0.050639185032349814</v>
      </c>
      <c r="P79" s="61">
        <f t="shared" si="17"/>
        <v>78.99159663865547</v>
      </c>
      <c r="Q79" s="47">
        <v>102</v>
      </c>
      <c r="R79" s="61">
        <f t="shared" si="18"/>
        <v>0.05494890290744342</v>
      </c>
      <c r="S79" s="61">
        <f t="shared" si="19"/>
        <v>85.71428571428571</v>
      </c>
      <c r="T79" s="47">
        <v>151</v>
      </c>
      <c r="U79" s="47">
        <v>102</v>
      </c>
      <c r="V79" s="61">
        <f t="shared" si="21"/>
        <v>0.05494890290744342</v>
      </c>
      <c r="W79" s="61">
        <f t="shared" si="22"/>
        <v>67.54966887417218</v>
      </c>
      <c r="X79" s="47">
        <v>185627</v>
      </c>
    </row>
    <row r="80" spans="1:24" ht="12.75">
      <c r="A80" s="8" t="s">
        <v>92</v>
      </c>
      <c r="B80" s="102">
        <v>1112055</v>
      </c>
      <c r="C80" s="47">
        <v>350</v>
      </c>
      <c r="D80" s="47">
        <v>162</v>
      </c>
      <c r="E80" s="83">
        <f>ROUND(D80/B80*100,1)</f>
        <v>0</v>
      </c>
      <c r="F80" s="83">
        <f>ROUND(D80/C80*100,1)</f>
        <v>46.3</v>
      </c>
      <c r="G80" s="47">
        <v>222</v>
      </c>
      <c r="H80" s="84">
        <f>G80/B80*100</f>
        <v>0.019963041396333814</v>
      </c>
      <c r="I80" s="84">
        <f>G80/C80*100</f>
        <v>63.42857142857142</v>
      </c>
      <c r="J80" s="47">
        <v>741</v>
      </c>
      <c r="K80" s="47">
        <v>11</v>
      </c>
      <c r="L80" s="61">
        <f t="shared" si="20"/>
        <v>0.0009891597088273513</v>
      </c>
      <c r="M80" s="85"/>
      <c r="N80" s="47">
        <v>109</v>
      </c>
      <c r="O80" s="61">
        <f t="shared" si="24"/>
        <v>0.009801673478380117</v>
      </c>
      <c r="P80" s="61">
        <f t="shared" si="17"/>
        <v>14.709851551956815</v>
      </c>
      <c r="Q80" s="47">
        <v>559</v>
      </c>
      <c r="R80" s="61">
        <f t="shared" si="18"/>
        <v>0.05026729793040812</v>
      </c>
      <c r="S80" s="61">
        <f t="shared" si="19"/>
        <v>75.43859649122807</v>
      </c>
      <c r="T80" s="47">
        <v>754</v>
      </c>
      <c r="U80" s="47">
        <v>601</v>
      </c>
      <c r="V80" s="61">
        <f t="shared" si="21"/>
        <v>0.05404408954593073</v>
      </c>
      <c r="W80" s="61">
        <f t="shared" si="22"/>
        <v>79.70822281167109</v>
      </c>
      <c r="X80" s="47">
        <v>1112055</v>
      </c>
    </row>
    <row r="81" spans="1:24" ht="12.75">
      <c r="A81" s="8" t="s">
        <v>93</v>
      </c>
      <c r="B81" s="102">
        <v>3703142</v>
      </c>
      <c r="C81" s="47">
        <v>4869</v>
      </c>
      <c r="D81" s="47">
        <v>2133</v>
      </c>
      <c r="E81" s="83">
        <f>ROUND(D81/B81*100,1)</f>
        <v>0.1</v>
      </c>
      <c r="F81" s="83">
        <f>ROUND(D81/C81*100,1)</f>
        <v>43.8</v>
      </c>
      <c r="G81" s="47">
        <v>3576</v>
      </c>
      <c r="H81" s="84">
        <f>G81/B81*100</f>
        <v>0.0965666452974258</v>
      </c>
      <c r="I81" s="84">
        <f>G81/C81*100</f>
        <v>73.44423906346272</v>
      </c>
      <c r="J81" s="47">
        <v>1106</v>
      </c>
      <c r="K81" s="47">
        <v>842</v>
      </c>
      <c r="L81" s="61">
        <f t="shared" si="20"/>
        <v>0.022737448361418493</v>
      </c>
      <c r="M81" s="85"/>
      <c r="N81" s="47">
        <v>808</v>
      </c>
      <c r="O81" s="61">
        <f t="shared" si="24"/>
        <v>0.021819309116420597</v>
      </c>
      <c r="P81" s="61">
        <f t="shared" si="17"/>
        <v>73.05605786618446</v>
      </c>
      <c r="Q81" s="47">
        <v>991</v>
      </c>
      <c r="R81" s="61">
        <f t="shared" si="18"/>
        <v>0.026761058582144566</v>
      </c>
      <c r="S81" s="61">
        <f t="shared" si="19"/>
        <v>89.60216998191682</v>
      </c>
      <c r="T81" s="47">
        <v>1542</v>
      </c>
      <c r="U81" s="47">
        <v>1238</v>
      </c>
      <c r="V81" s="61">
        <f t="shared" si="21"/>
        <v>0.033431070156099876</v>
      </c>
      <c r="W81" s="61">
        <f t="shared" si="22"/>
        <v>80.28534370946822</v>
      </c>
      <c r="X81" s="47">
        <v>3703142</v>
      </c>
    </row>
    <row r="82" spans="1:24" ht="12.75">
      <c r="A82" s="17" t="s">
        <v>94</v>
      </c>
      <c r="B82" s="74">
        <f>B83+B84+B85+B86</f>
        <v>11229090</v>
      </c>
      <c r="C82" s="47"/>
      <c r="D82" s="47"/>
      <c r="E82" s="83"/>
      <c r="F82" s="83"/>
      <c r="G82" s="47"/>
      <c r="H82" s="84"/>
      <c r="I82" s="84"/>
      <c r="J82" s="47">
        <v>4598</v>
      </c>
      <c r="K82" s="52">
        <f>K83+K84+K85+K86</f>
        <v>2550</v>
      </c>
      <c r="L82" s="83">
        <f t="shared" si="20"/>
        <v>0.022708874895472388</v>
      </c>
      <c r="M82" s="85"/>
      <c r="N82" s="47">
        <v>3128</v>
      </c>
      <c r="O82" s="61">
        <f t="shared" si="24"/>
        <v>0.02785621987177946</v>
      </c>
      <c r="P82" s="61">
        <f t="shared" si="17"/>
        <v>68.02957807742497</v>
      </c>
      <c r="Q82" s="47">
        <v>3765</v>
      </c>
      <c r="R82" s="61">
        <f t="shared" si="18"/>
        <v>0.03352898587507981</v>
      </c>
      <c r="S82" s="61">
        <f t="shared" si="19"/>
        <v>81.88342757720748</v>
      </c>
      <c r="T82" s="47">
        <v>6573</v>
      </c>
      <c r="U82" s="47">
        <v>4405</v>
      </c>
      <c r="V82" s="61">
        <f t="shared" si="21"/>
        <v>0.03922846820178661</v>
      </c>
      <c r="W82" s="61">
        <f t="shared" si="22"/>
        <v>67.01658299102388</v>
      </c>
      <c r="X82" s="49">
        <f>X83+X84+X85+X86</f>
        <v>11229090</v>
      </c>
    </row>
    <row r="83" spans="1:24" ht="12.75">
      <c r="A83" s="8" t="s">
        <v>95</v>
      </c>
      <c r="B83" s="104">
        <v>9479139</v>
      </c>
      <c r="C83" s="47"/>
      <c r="D83" s="47"/>
      <c r="E83" s="83"/>
      <c r="F83" s="83"/>
      <c r="G83" s="47"/>
      <c r="H83" s="84"/>
      <c r="I83" s="84"/>
      <c r="J83" s="47">
        <v>3850</v>
      </c>
      <c r="K83" s="47">
        <v>2139</v>
      </c>
      <c r="L83" s="61">
        <f t="shared" si="20"/>
        <v>0.022565340586312745</v>
      </c>
      <c r="M83" s="85"/>
      <c r="N83" s="47">
        <v>2681</v>
      </c>
      <c r="O83" s="61">
        <f t="shared" si="24"/>
        <v>0.02828315947260611</v>
      </c>
      <c r="P83" s="61">
        <f t="shared" si="17"/>
        <v>69.63636363636364</v>
      </c>
      <c r="Q83" s="47">
        <v>3230</v>
      </c>
      <c r="R83" s="61">
        <f t="shared" si="18"/>
        <v>0.03407482472827965</v>
      </c>
      <c r="S83" s="61">
        <f t="shared" si="19"/>
        <v>83.8961038961039</v>
      </c>
      <c r="T83" s="47">
        <v>5381</v>
      </c>
      <c r="U83" s="47">
        <v>3782</v>
      </c>
      <c r="V83" s="61">
        <f t="shared" si="21"/>
        <v>0.039898138427973254</v>
      </c>
      <c r="W83" s="61">
        <f t="shared" si="22"/>
        <v>70.28433376695781</v>
      </c>
      <c r="X83" s="47">
        <v>9474329</v>
      </c>
    </row>
    <row r="84" spans="1:24" ht="12.75">
      <c r="A84" s="8" t="s">
        <v>96</v>
      </c>
      <c r="B84" s="102">
        <v>166182</v>
      </c>
      <c r="C84" s="47">
        <v>169</v>
      </c>
      <c r="D84" s="47">
        <v>37</v>
      </c>
      <c r="E84" s="83">
        <f>ROUND(D84/B84*100,1)</f>
        <v>0</v>
      </c>
      <c r="F84" s="83">
        <f>ROUND(D84/C84*100,1)</f>
        <v>21.9</v>
      </c>
      <c r="G84" s="47">
        <v>68</v>
      </c>
      <c r="H84" s="84">
        <f>G84/B84*100</f>
        <v>0.040918992429986395</v>
      </c>
      <c r="I84" s="84">
        <f>G84/C84*100</f>
        <v>40.23668639053255</v>
      </c>
      <c r="J84" s="47">
        <v>182</v>
      </c>
      <c r="K84" s="47">
        <v>62</v>
      </c>
      <c r="L84" s="61">
        <f t="shared" si="20"/>
        <v>0.03730849309792878</v>
      </c>
      <c r="M84" s="85"/>
      <c r="N84" s="47">
        <v>80</v>
      </c>
      <c r="O84" s="61">
        <f t="shared" si="24"/>
        <v>0.04813999109410165</v>
      </c>
      <c r="P84" s="61">
        <f t="shared" si="17"/>
        <v>43.956043956043956</v>
      </c>
      <c r="Q84" s="47">
        <v>95</v>
      </c>
      <c r="R84" s="61">
        <f t="shared" si="18"/>
        <v>0.05716623942424571</v>
      </c>
      <c r="S84" s="61">
        <f t="shared" si="19"/>
        <v>52.197802197802204</v>
      </c>
      <c r="T84" s="47">
        <v>282</v>
      </c>
      <c r="U84" s="47">
        <v>112</v>
      </c>
      <c r="V84" s="61">
        <f t="shared" si="21"/>
        <v>0.06739598753174231</v>
      </c>
      <c r="W84" s="61">
        <f t="shared" si="22"/>
        <v>39.71631205673759</v>
      </c>
      <c r="X84" s="47">
        <v>170992</v>
      </c>
    </row>
    <row r="85" spans="1:24" ht="12.75">
      <c r="A85" s="8" t="s">
        <v>97</v>
      </c>
      <c r="B85" s="102">
        <v>738000</v>
      </c>
      <c r="C85" s="47"/>
      <c r="D85" s="47"/>
      <c r="E85" s="83"/>
      <c r="F85" s="83"/>
      <c r="G85" s="47"/>
      <c r="H85" s="84"/>
      <c r="I85" s="84"/>
      <c r="J85" s="47">
        <v>566</v>
      </c>
      <c r="K85" s="47">
        <v>288</v>
      </c>
      <c r="L85" s="61">
        <f t="shared" si="20"/>
        <v>0.03902439024390244</v>
      </c>
      <c r="M85" s="85"/>
      <c r="N85" s="47">
        <v>367</v>
      </c>
      <c r="O85" s="61">
        <f t="shared" si="24"/>
        <v>0.049728997289972904</v>
      </c>
      <c r="P85" s="61">
        <f t="shared" si="17"/>
        <v>64.84098939929329</v>
      </c>
      <c r="Q85" s="47">
        <v>440</v>
      </c>
      <c r="R85" s="61">
        <f t="shared" si="18"/>
        <v>0.05962059620596206</v>
      </c>
      <c r="S85" s="61">
        <f t="shared" si="19"/>
        <v>77.73851590106007</v>
      </c>
      <c r="T85" s="47">
        <v>782</v>
      </c>
      <c r="U85" s="47">
        <v>511</v>
      </c>
      <c r="V85" s="61">
        <f t="shared" si="21"/>
        <v>0.06924119241192411</v>
      </c>
      <c r="W85" s="61">
        <f t="shared" si="22"/>
        <v>65.34526854219949</v>
      </c>
      <c r="X85" s="47">
        <v>738000</v>
      </c>
    </row>
    <row r="86" spans="1:24" ht="25.5">
      <c r="A86" s="8" t="s">
        <v>98</v>
      </c>
      <c r="B86" s="102">
        <v>845769</v>
      </c>
      <c r="C86" s="47">
        <v>1811</v>
      </c>
      <c r="D86" s="47">
        <v>454</v>
      </c>
      <c r="E86" s="83">
        <f>ROUND(D86/B86*100,1)</f>
        <v>0.1</v>
      </c>
      <c r="F86" s="83">
        <f>ROUND(D86/C86*100,1)</f>
        <v>25.1</v>
      </c>
      <c r="G86" s="47">
        <v>1718</v>
      </c>
      <c r="H86" s="84">
        <f>G86/B86*100</f>
        <v>0.20312875028524338</v>
      </c>
      <c r="I86" s="84">
        <f>G86/C86*100</f>
        <v>94.86471562672557</v>
      </c>
      <c r="J86" s="47"/>
      <c r="K86" s="47">
        <v>61</v>
      </c>
      <c r="L86" s="61">
        <f t="shared" si="20"/>
        <v>0.007212371226658815</v>
      </c>
      <c r="M86" s="85"/>
      <c r="N86" s="47"/>
      <c r="O86" s="61"/>
      <c r="P86" s="61"/>
      <c r="Q86" s="47"/>
      <c r="R86" s="61"/>
      <c r="S86" s="61"/>
      <c r="T86" s="47"/>
      <c r="U86" s="47"/>
      <c r="V86" s="61"/>
      <c r="W86" s="61"/>
      <c r="X86" s="47">
        <v>845769</v>
      </c>
    </row>
    <row r="87" spans="1:24" ht="12.75">
      <c r="A87" s="17" t="s">
        <v>99</v>
      </c>
      <c r="B87" s="74">
        <f>B88+B89+B90</f>
        <v>24298560</v>
      </c>
      <c r="C87" s="74">
        <f aca="true" t="shared" si="29" ref="C87:X87">C88+C89+C90</f>
        <v>1240922</v>
      </c>
      <c r="D87" s="74">
        <f t="shared" si="29"/>
        <v>1240853</v>
      </c>
      <c r="E87" s="74">
        <f t="shared" si="29"/>
        <v>1240853</v>
      </c>
      <c r="F87" s="74">
        <f t="shared" si="29"/>
        <v>1240853</v>
      </c>
      <c r="G87" s="74">
        <f t="shared" si="29"/>
        <v>1240992</v>
      </c>
      <c r="H87" s="74">
        <f t="shared" si="29"/>
        <v>1240853.0006069285</v>
      </c>
      <c r="I87" s="74">
        <f t="shared" si="29"/>
        <v>1241054.4492753623</v>
      </c>
      <c r="J87" s="74">
        <f t="shared" si="29"/>
        <v>1250058</v>
      </c>
      <c r="K87" s="74">
        <f t="shared" si="29"/>
        <v>1245892</v>
      </c>
      <c r="L87" s="74">
        <f t="shared" si="29"/>
        <v>1240853.0858718134</v>
      </c>
      <c r="M87" s="74">
        <f t="shared" si="29"/>
        <v>1240853</v>
      </c>
      <c r="N87" s="74">
        <f t="shared" si="29"/>
        <v>1247143</v>
      </c>
      <c r="O87" s="74">
        <f t="shared" si="29"/>
        <v>1240853.0664250415</v>
      </c>
      <c r="P87" s="74">
        <f t="shared" si="29"/>
        <v>1240966.537470893</v>
      </c>
      <c r="Q87" s="74">
        <f t="shared" si="29"/>
        <v>1248539</v>
      </c>
      <c r="R87" s="74">
        <f t="shared" si="29"/>
        <v>1240853.0955135676</v>
      </c>
      <c r="S87" s="74">
        <f t="shared" si="29"/>
        <v>1241008.0041998276</v>
      </c>
      <c r="T87" s="74">
        <f t="shared" si="29"/>
        <v>1254654</v>
      </c>
      <c r="U87" s="74">
        <f t="shared" si="29"/>
        <v>1249789</v>
      </c>
      <c r="V87" s="74">
        <f t="shared" si="29"/>
        <v>1240853.104803732</v>
      </c>
      <c r="W87" s="74">
        <f t="shared" si="29"/>
        <v>1240956.7029163647</v>
      </c>
      <c r="X87" s="74">
        <f t="shared" si="29"/>
        <v>24298560</v>
      </c>
    </row>
    <row r="88" spans="1:24" ht="12.75">
      <c r="A88" s="8" t="s">
        <v>62</v>
      </c>
      <c r="B88" s="102">
        <v>22902201</v>
      </c>
      <c r="C88" s="47">
        <v>69</v>
      </c>
      <c r="D88" s="47"/>
      <c r="E88" s="83">
        <f>ROUND(D88/B88*100,1)</f>
        <v>0</v>
      </c>
      <c r="F88" s="83">
        <f>ROUND(D88/C88*100,1)</f>
        <v>0</v>
      </c>
      <c r="G88" s="47">
        <v>139</v>
      </c>
      <c r="H88" s="84">
        <f>G88/B88*100</f>
        <v>0.0006069285655121095</v>
      </c>
      <c r="I88" s="84">
        <f>G88/C88*100</f>
        <v>201.44927536231884</v>
      </c>
      <c r="J88" s="47">
        <v>9069</v>
      </c>
      <c r="K88" s="47">
        <v>4939</v>
      </c>
      <c r="L88" s="61">
        <f t="shared" si="20"/>
        <v>0.02156561284218927</v>
      </c>
      <c r="M88" s="85"/>
      <c r="N88" s="47">
        <v>6229</v>
      </c>
      <c r="O88" s="61">
        <f t="shared" si="24"/>
        <v>0.027198259241546258</v>
      </c>
      <c r="P88" s="61">
        <f t="shared" si="17"/>
        <v>68.68452971661705</v>
      </c>
      <c r="Q88" s="47">
        <v>7589</v>
      </c>
      <c r="R88" s="61">
        <f t="shared" si="18"/>
        <v>0.03313655311993812</v>
      </c>
      <c r="S88" s="61">
        <f t="shared" si="19"/>
        <v>83.68067041570184</v>
      </c>
      <c r="T88" s="47">
        <v>13533</v>
      </c>
      <c r="U88" s="47">
        <v>8833</v>
      </c>
      <c r="V88" s="61">
        <f t="shared" si="21"/>
        <v>0.038568345461643616</v>
      </c>
      <c r="W88" s="61">
        <f t="shared" si="22"/>
        <v>65.27008054385576</v>
      </c>
      <c r="X88" s="47">
        <v>22902201</v>
      </c>
    </row>
    <row r="89" spans="1:24" ht="12.75">
      <c r="A89" s="8" t="s">
        <v>100</v>
      </c>
      <c r="B89" s="102">
        <v>155506</v>
      </c>
      <c r="C89" s="47"/>
      <c r="D89" s="47"/>
      <c r="E89" s="83"/>
      <c r="F89" s="83"/>
      <c r="G89" s="47"/>
      <c r="H89" s="84"/>
      <c r="I89" s="84"/>
      <c r="J89" s="47">
        <v>136</v>
      </c>
      <c r="K89" s="47">
        <v>100</v>
      </c>
      <c r="L89" s="61">
        <f t="shared" si="20"/>
        <v>0.06430620040384294</v>
      </c>
      <c r="M89" s="85"/>
      <c r="N89" s="47">
        <v>61</v>
      </c>
      <c r="O89" s="61">
        <f t="shared" si="24"/>
        <v>0.0392267822463442</v>
      </c>
      <c r="P89" s="61">
        <f t="shared" si="17"/>
        <v>44.85294117647059</v>
      </c>
      <c r="Q89" s="47">
        <v>97</v>
      </c>
      <c r="R89" s="61">
        <f t="shared" si="18"/>
        <v>0.062377014391727645</v>
      </c>
      <c r="S89" s="61">
        <f t="shared" si="19"/>
        <v>71.32352941176471</v>
      </c>
      <c r="T89" s="47">
        <v>268</v>
      </c>
      <c r="U89" s="47">
        <v>103</v>
      </c>
      <c r="V89" s="61">
        <f t="shared" si="21"/>
        <v>0.06623538641595823</v>
      </c>
      <c r="W89" s="61">
        <f t="shared" si="22"/>
        <v>38.43283582089552</v>
      </c>
      <c r="X89" s="47">
        <v>155506</v>
      </c>
    </row>
    <row r="90" spans="1:24" ht="12.75">
      <c r="A90" s="8" t="s">
        <v>155</v>
      </c>
      <c r="B90" s="102">
        <v>1240853</v>
      </c>
      <c r="C90" s="102">
        <v>1240853</v>
      </c>
      <c r="D90" s="102">
        <v>1240853</v>
      </c>
      <c r="E90" s="102">
        <v>1240853</v>
      </c>
      <c r="F90" s="102">
        <v>1240853</v>
      </c>
      <c r="G90" s="102">
        <v>1240853</v>
      </c>
      <c r="H90" s="102">
        <v>1240853</v>
      </c>
      <c r="I90" s="102">
        <v>1240853</v>
      </c>
      <c r="J90" s="102">
        <v>1240853</v>
      </c>
      <c r="K90" s="102">
        <v>1240853</v>
      </c>
      <c r="L90" s="102">
        <v>1240853</v>
      </c>
      <c r="M90" s="102">
        <v>1240853</v>
      </c>
      <c r="N90" s="102">
        <v>1240853</v>
      </c>
      <c r="O90" s="102">
        <v>1240853</v>
      </c>
      <c r="P90" s="102">
        <v>1240853</v>
      </c>
      <c r="Q90" s="102">
        <v>1240853</v>
      </c>
      <c r="R90" s="102">
        <v>1240853</v>
      </c>
      <c r="S90" s="102">
        <v>1240853</v>
      </c>
      <c r="T90" s="102">
        <v>1240853</v>
      </c>
      <c r="U90" s="102">
        <v>1240853</v>
      </c>
      <c r="V90" s="102">
        <v>1240853</v>
      </c>
      <c r="W90" s="102">
        <v>1240853</v>
      </c>
      <c r="X90" s="102">
        <v>1240853</v>
      </c>
    </row>
    <row r="91" spans="1:24" ht="12.75">
      <c r="A91" s="17" t="s">
        <v>101</v>
      </c>
      <c r="B91" s="74">
        <f>B92+B93+B94+B95+B96</f>
        <v>7079442</v>
      </c>
      <c r="C91" s="47"/>
      <c r="D91" s="47"/>
      <c r="E91" s="83"/>
      <c r="F91" s="83"/>
      <c r="G91" s="47"/>
      <c r="H91" s="84"/>
      <c r="I91" s="84"/>
      <c r="J91" s="47">
        <v>6163</v>
      </c>
      <c r="K91" s="52">
        <f>K93+K94+K96</f>
        <v>6059</v>
      </c>
      <c r="L91" s="83">
        <f t="shared" si="20"/>
        <v>0.08558584136998368</v>
      </c>
      <c r="M91" s="85"/>
      <c r="N91" s="47">
        <v>5954</v>
      </c>
      <c r="O91" s="61">
        <f t="shared" si="24"/>
        <v>0.0841026736287973</v>
      </c>
      <c r="P91" s="61">
        <f t="shared" si="17"/>
        <v>96.60879441830278</v>
      </c>
      <c r="Q91" s="47">
        <v>6081</v>
      </c>
      <c r="R91" s="61">
        <f t="shared" si="18"/>
        <v>0.08589660032527988</v>
      </c>
      <c r="S91" s="61">
        <f t="shared" si="19"/>
        <v>98.66947914976473</v>
      </c>
      <c r="T91" s="47">
        <v>6491</v>
      </c>
      <c r="U91" s="47">
        <v>6166</v>
      </c>
      <c r="V91" s="61">
        <f t="shared" si="21"/>
        <v>0.0870972599252879</v>
      </c>
      <c r="W91" s="61">
        <f t="shared" si="22"/>
        <v>94.99306732398706</v>
      </c>
      <c r="X91" s="49">
        <f>X92+X93+X94+X95+X96</f>
        <v>7079442</v>
      </c>
    </row>
    <row r="92" spans="1:24" ht="12.75">
      <c r="A92" s="8" t="s">
        <v>108</v>
      </c>
      <c r="B92" s="56">
        <v>665000</v>
      </c>
      <c r="C92" s="47"/>
      <c r="D92" s="47"/>
      <c r="E92" s="83"/>
      <c r="F92" s="83"/>
      <c r="G92" s="47"/>
      <c r="H92" s="84"/>
      <c r="I92" s="84"/>
      <c r="J92" s="47">
        <v>186</v>
      </c>
      <c r="K92" s="52"/>
      <c r="L92" s="83"/>
      <c r="M92" s="85"/>
      <c r="N92" s="47">
        <v>135</v>
      </c>
      <c r="O92" s="61">
        <f t="shared" si="24"/>
        <v>0.02030075187969925</v>
      </c>
      <c r="P92" s="61">
        <f t="shared" si="17"/>
        <v>72.58064516129032</v>
      </c>
      <c r="Q92" s="47">
        <v>168</v>
      </c>
      <c r="R92" s="61">
        <f t="shared" si="18"/>
        <v>0.02526315789473684</v>
      </c>
      <c r="S92" s="61">
        <f t="shared" si="19"/>
        <v>90.32258064516128</v>
      </c>
      <c r="T92" s="47">
        <v>291</v>
      </c>
      <c r="U92" s="47">
        <v>200</v>
      </c>
      <c r="V92" s="61">
        <f t="shared" si="21"/>
        <v>0.03007518796992481</v>
      </c>
      <c r="W92" s="61">
        <f t="shared" si="22"/>
        <v>68.72852233676976</v>
      </c>
      <c r="X92" s="47">
        <v>665000</v>
      </c>
    </row>
    <row r="93" spans="1:24" ht="12.75">
      <c r="A93" s="8" t="s">
        <v>102</v>
      </c>
      <c r="B93" s="102">
        <v>0</v>
      </c>
      <c r="C93" s="47">
        <v>5263</v>
      </c>
      <c r="D93" s="47">
        <v>2524</v>
      </c>
      <c r="E93" s="83" t="e">
        <f>ROUND(D93/B93*100,1)</f>
        <v>#DIV/0!</v>
      </c>
      <c r="F93" s="83">
        <f>ROUND(D93/C93*100,1)</f>
        <v>48</v>
      </c>
      <c r="G93" s="47">
        <v>4136</v>
      </c>
      <c r="H93" s="84" t="e">
        <f>G93/B93*100</f>
        <v>#DIV/0!</v>
      </c>
      <c r="I93" s="84">
        <f>G93/C93*100</f>
        <v>78.58635759072772</v>
      </c>
      <c r="J93" s="47">
        <v>1821</v>
      </c>
      <c r="K93" s="47">
        <v>1718</v>
      </c>
      <c r="L93" s="61" t="e">
        <f t="shared" si="20"/>
        <v>#DIV/0!</v>
      </c>
      <c r="M93" s="85"/>
      <c r="N93" s="47">
        <v>1718</v>
      </c>
      <c r="O93" s="61" t="e">
        <f t="shared" si="24"/>
        <v>#DIV/0!</v>
      </c>
      <c r="P93" s="61">
        <f t="shared" si="17"/>
        <v>94.3437671609006</v>
      </c>
      <c r="Q93" s="47">
        <v>1817</v>
      </c>
      <c r="R93" s="61" t="e">
        <f t="shared" si="18"/>
        <v>#DIV/0!</v>
      </c>
      <c r="S93" s="61">
        <f t="shared" si="19"/>
        <v>99.78034047226798</v>
      </c>
      <c r="T93" s="47">
        <v>1831</v>
      </c>
      <c r="U93" s="47">
        <v>1817</v>
      </c>
      <c r="V93" s="61" t="e">
        <f t="shared" si="21"/>
        <v>#DIV/0!</v>
      </c>
      <c r="W93" s="61">
        <f t="shared" si="22"/>
        <v>99.23539049699617</v>
      </c>
      <c r="X93" s="47">
        <v>0</v>
      </c>
    </row>
    <row r="94" spans="1:24" ht="12.75">
      <c r="A94" s="8" t="s">
        <v>63</v>
      </c>
      <c r="B94" s="102">
        <v>5476599</v>
      </c>
      <c r="C94" s="47">
        <v>20</v>
      </c>
      <c r="D94" s="47">
        <v>13</v>
      </c>
      <c r="E94" s="83">
        <f>ROUND(D94/B94*100,1)</f>
        <v>0</v>
      </c>
      <c r="F94" s="83">
        <f>ROUND(D94/C94*100,1)</f>
        <v>65</v>
      </c>
      <c r="G94" s="47">
        <v>17</v>
      </c>
      <c r="H94" s="84">
        <f>G94/B94*100</f>
        <v>0.00031041162590140337</v>
      </c>
      <c r="I94" s="84">
        <f>G94/C94*100</f>
        <v>85</v>
      </c>
      <c r="J94" s="47">
        <v>3731</v>
      </c>
      <c r="K94" s="47">
        <v>4202</v>
      </c>
      <c r="L94" s="61">
        <f t="shared" si="20"/>
        <v>0.07672645011986454</v>
      </c>
      <c r="M94" s="85"/>
      <c r="N94" s="47">
        <v>3599</v>
      </c>
      <c r="O94" s="61">
        <f t="shared" si="24"/>
        <v>0.06571596715406769</v>
      </c>
      <c r="P94" s="61">
        <f t="shared" si="17"/>
        <v>96.462074510855</v>
      </c>
      <c r="Q94" s="47">
        <v>3742</v>
      </c>
      <c r="R94" s="61">
        <f t="shared" si="18"/>
        <v>0.06832707671312067</v>
      </c>
      <c r="S94" s="61">
        <f t="shared" si="19"/>
        <v>100.2948271240954</v>
      </c>
      <c r="T94" s="47">
        <v>3731</v>
      </c>
      <c r="U94" s="47">
        <v>3732</v>
      </c>
      <c r="V94" s="61">
        <f t="shared" si="21"/>
        <v>0.06814448163906103</v>
      </c>
      <c r="W94" s="61">
        <f t="shared" si="22"/>
        <v>100.02680246582685</v>
      </c>
      <c r="X94" s="47">
        <v>5476599</v>
      </c>
    </row>
    <row r="95" spans="1:24" ht="12.75">
      <c r="A95" s="8" t="s">
        <v>109</v>
      </c>
      <c r="B95" s="102">
        <v>937843</v>
      </c>
      <c r="C95" s="47"/>
      <c r="D95" s="47"/>
      <c r="E95" s="83"/>
      <c r="F95" s="83"/>
      <c r="G95" s="47"/>
      <c r="H95" s="84"/>
      <c r="I95" s="84"/>
      <c r="J95" s="47">
        <v>323</v>
      </c>
      <c r="K95" s="47"/>
      <c r="L95" s="61"/>
      <c r="M95" s="85"/>
      <c r="N95" s="47">
        <v>259</v>
      </c>
      <c r="O95" s="61">
        <f t="shared" si="24"/>
        <v>0.02761656268693161</v>
      </c>
      <c r="P95" s="61">
        <f t="shared" si="17"/>
        <v>80.18575851393189</v>
      </c>
      <c r="Q95" s="47">
        <v>317</v>
      </c>
      <c r="R95" s="61">
        <f t="shared" si="18"/>
        <v>0.0338009666863217</v>
      </c>
      <c r="S95" s="61">
        <f t="shared" si="19"/>
        <v>98.14241486068111</v>
      </c>
      <c r="T95" s="47">
        <v>520</v>
      </c>
      <c r="U95" s="47">
        <v>377</v>
      </c>
      <c r="V95" s="61">
        <f t="shared" si="21"/>
        <v>0.04019862599603558</v>
      </c>
      <c r="W95" s="61">
        <f t="shared" si="22"/>
        <v>72.5</v>
      </c>
      <c r="X95" s="47">
        <v>937843</v>
      </c>
    </row>
    <row r="96" spans="1:24" ht="12.75">
      <c r="A96" s="8" t="s">
        <v>103</v>
      </c>
      <c r="B96" s="102">
        <v>0</v>
      </c>
      <c r="C96" s="47"/>
      <c r="D96" s="47"/>
      <c r="E96" s="83"/>
      <c r="F96" s="83"/>
      <c r="G96" s="47"/>
      <c r="H96" s="84"/>
      <c r="I96" s="84"/>
      <c r="J96" s="47">
        <v>102</v>
      </c>
      <c r="K96" s="47">
        <v>139</v>
      </c>
      <c r="L96" s="61" t="e">
        <f t="shared" si="20"/>
        <v>#DIV/0!</v>
      </c>
      <c r="M96" s="85"/>
      <c r="N96" s="47">
        <v>243</v>
      </c>
      <c r="O96" s="61" t="e">
        <f t="shared" si="24"/>
        <v>#DIV/0!</v>
      </c>
      <c r="P96" s="61">
        <f t="shared" si="17"/>
        <v>238.23529411764704</v>
      </c>
      <c r="Q96" s="47">
        <v>37</v>
      </c>
      <c r="R96" s="61" t="e">
        <f t="shared" si="18"/>
        <v>#DIV/0!</v>
      </c>
      <c r="S96" s="61">
        <f t="shared" si="19"/>
        <v>36.27450980392157</v>
      </c>
      <c r="T96" s="47">
        <v>118</v>
      </c>
      <c r="U96" s="47">
        <v>40</v>
      </c>
      <c r="V96" s="61" t="e">
        <f t="shared" si="21"/>
        <v>#DIV/0!</v>
      </c>
      <c r="W96" s="61">
        <f t="shared" si="22"/>
        <v>33.89830508474576</v>
      </c>
      <c r="X96" s="47">
        <v>0</v>
      </c>
    </row>
    <row r="97" spans="1:24" ht="12.75">
      <c r="A97" s="8" t="s">
        <v>124</v>
      </c>
      <c r="B97" s="102">
        <v>9301310</v>
      </c>
      <c r="C97" s="47"/>
      <c r="D97" s="47"/>
      <c r="E97" s="83"/>
      <c r="F97" s="83"/>
      <c r="G97" s="47"/>
      <c r="H97" s="84"/>
      <c r="I97" s="84"/>
      <c r="J97" s="47"/>
      <c r="K97" s="47"/>
      <c r="L97" s="61"/>
      <c r="M97" s="61"/>
      <c r="N97" s="47"/>
      <c r="O97" s="47"/>
      <c r="P97" s="61"/>
      <c r="Q97" s="47"/>
      <c r="R97" s="61"/>
      <c r="S97" s="61"/>
      <c r="T97" s="47"/>
      <c r="U97" s="47"/>
      <c r="V97" s="61"/>
      <c r="W97" s="61"/>
      <c r="X97" s="47">
        <v>9301310</v>
      </c>
    </row>
    <row r="98" spans="1:24" ht="12.75">
      <c r="A98" s="8"/>
      <c r="B98" s="102"/>
      <c r="C98" s="47"/>
      <c r="D98" s="47"/>
      <c r="E98" s="83"/>
      <c r="F98" s="83"/>
      <c r="G98" s="47"/>
      <c r="H98" s="84"/>
      <c r="I98" s="84"/>
      <c r="J98" s="47"/>
      <c r="K98" s="47"/>
      <c r="L98" s="61"/>
      <c r="M98" s="61"/>
      <c r="N98" s="47"/>
      <c r="O98" s="47"/>
      <c r="P98" s="61"/>
      <c r="Q98" s="47"/>
      <c r="R98" s="61"/>
      <c r="S98" s="61"/>
      <c r="T98" s="47"/>
      <c r="U98" s="47"/>
      <c r="V98" s="61"/>
      <c r="W98" s="61"/>
      <c r="X98" s="47"/>
    </row>
    <row r="99" spans="1:24" ht="12.75">
      <c r="A99" s="8"/>
      <c r="B99" s="102"/>
      <c r="C99" s="47">
        <v>11</v>
      </c>
      <c r="D99" s="47"/>
      <c r="E99" s="83"/>
      <c r="F99" s="83"/>
      <c r="G99" s="47"/>
      <c r="H99" s="84"/>
      <c r="I99" s="84"/>
      <c r="J99" s="47"/>
      <c r="K99" s="47"/>
      <c r="L99" s="61"/>
      <c r="M99" s="61"/>
      <c r="N99" s="47"/>
      <c r="O99" s="47"/>
      <c r="P99" s="61"/>
      <c r="Q99" s="47"/>
      <c r="R99" s="61"/>
      <c r="S99" s="61"/>
      <c r="T99" s="47"/>
      <c r="U99" s="47"/>
      <c r="V99" s="61"/>
      <c r="W99" s="61"/>
      <c r="X99" s="47"/>
    </row>
    <row r="100" spans="1:24" ht="12.75">
      <c r="A100" s="8"/>
      <c r="B100" s="102"/>
      <c r="C100" s="47"/>
      <c r="D100" s="47"/>
      <c r="E100" s="83"/>
      <c r="F100" s="83"/>
      <c r="G100" s="47"/>
      <c r="H100" s="84"/>
      <c r="I100" s="84"/>
      <c r="J100" s="47"/>
      <c r="K100" s="47"/>
      <c r="L100" s="61"/>
      <c r="M100" s="61"/>
      <c r="N100" s="47"/>
      <c r="O100" s="47"/>
      <c r="P100" s="61"/>
      <c r="Q100" s="47"/>
      <c r="R100" s="61"/>
      <c r="S100" s="61"/>
      <c r="T100" s="47"/>
      <c r="U100" s="47"/>
      <c r="V100" s="61"/>
      <c r="W100" s="61"/>
      <c r="X100" s="47"/>
    </row>
    <row r="101" spans="1:24" ht="12.75">
      <c r="A101" s="8"/>
      <c r="B101" s="102"/>
      <c r="C101" s="47"/>
      <c r="D101" s="47"/>
      <c r="E101" s="83"/>
      <c r="F101" s="83"/>
      <c r="G101" s="47"/>
      <c r="H101" s="84"/>
      <c r="I101" s="84"/>
      <c r="J101" s="47"/>
      <c r="K101" s="47"/>
      <c r="L101" s="61"/>
      <c r="M101" s="61"/>
      <c r="N101" s="47"/>
      <c r="O101" s="47"/>
      <c r="P101" s="61"/>
      <c r="Q101" s="47"/>
      <c r="R101" s="61"/>
      <c r="S101" s="61"/>
      <c r="T101" s="47"/>
      <c r="U101" s="47"/>
      <c r="V101" s="61"/>
      <c r="W101" s="61"/>
      <c r="X101" s="47"/>
    </row>
    <row r="102" spans="1:24" ht="12.75">
      <c r="A102" s="8" t="s">
        <v>64</v>
      </c>
      <c r="B102" s="56">
        <f>B50+B63+B67+B71+B75+B76+B82+B87+B91+B62+B97</f>
        <v>130086882</v>
      </c>
      <c r="C102" s="56">
        <f aca="true" t="shared" si="30" ref="C102:X102">C50+C63+C67+C71+C75+C76+C82+C87+C91+C62+C97</f>
        <v>1244647</v>
      </c>
      <c r="D102" s="56">
        <f t="shared" si="30"/>
        <v>1242167</v>
      </c>
      <c r="E102" s="56" t="e">
        <f t="shared" si="30"/>
        <v>#DIV/0!</v>
      </c>
      <c r="F102" s="56">
        <f t="shared" si="30"/>
        <v>1240976.2</v>
      </c>
      <c r="G102" s="56">
        <f t="shared" si="30"/>
        <v>1243631</v>
      </c>
      <c r="H102" s="56" t="e">
        <f t="shared" si="30"/>
        <v>#DIV/0!</v>
      </c>
      <c r="I102" s="56">
        <f t="shared" si="30"/>
        <v>1241265.3647721447</v>
      </c>
      <c r="J102" s="56">
        <f t="shared" si="30"/>
        <v>1303590</v>
      </c>
      <c r="K102" s="56">
        <f t="shared" si="30"/>
        <v>1274544</v>
      </c>
      <c r="L102" s="56" t="e">
        <f t="shared" si="30"/>
        <v>#DIV/0!</v>
      </c>
      <c r="M102" s="56">
        <f t="shared" si="30"/>
        <v>1240853</v>
      </c>
      <c r="N102" s="56">
        <f t="shared" si="30"/>
        <v>1283166</v>
      </c>
      <c r="O102" s="56" t="e">
        <f t="shared" si="30"/>
        <v>#DIV/0!</v>
      </c>
      <c r="P102" s="56">
        <f t="shared" si="30"/>
        <v>1241462.372918778</v>
      </c>
      <c r="Q102" s="56">
        <f t="shared" si="30"/>
        <v>1293098</v>
      </c>
      <c r="R102" s="56" t="e">
        <f t="shared" si="30"/>
        <v>#DIV/0!</v>
      </c>
      <c r="S102" s="56">
        <f t="shared" si="30"/>
        <v>1241590.7751476404</v>
      </c>
      <c r="T102" s="56">
        <f t="shared" si="30"/>
        <v>1327660</v>
      </c>
      <c r="U102" s="56">
        <f t="shared" si="30"/>
        <v>1299611</v>
      </c>
      <c r="V102" s="56" t="e">
        <f t="shared" si="30"/>
        <v>#DIV/0!</v>
      </c>
      <c r="W102" s="56">
        <f t="shared" si="30"/>
        <v>1241473.5002667129</v>
      </c>
      <c r="X102" s="56">
        <f t="shared" si="30"/>
        <v>129035511</v>
      </c>
    </row>
    <row r="103" spans="1:24" ht="12.75">
      <c r="A103" s="8" t="s">
        <v>65</v>
      </c>
      <c r="B103" s="102"/>
      <c r="C103" s="47"/>
      <c r="D103" s="47">
        <v>1687</v>
      </c>
      <c r="E103" s="83"/>
      <c r="F103" s="83"/>
      <c r="G103" s="47"/>
      <c r="H103" s="84"/>
      <c r="I103" s="84"/>
      <c r="J103" s="47"/>
      <c r="K103" s="47"/>
      <c r="L103" s="61"/>
      <c r="M103" s="61"/>
      <c r="N103" s="47"/>
      <c r="O103" s="47"/>
      <c r="P103" s="61"/>
      <c r="Q103" s="47"/>
      <c r="R103" s="61"/>
      <c r="S103" s="61"/>
      <c r="T103" s="47"/>
      <c r="U103" s="47">
        <v>105</v>
      </c>
      <c r="V103" s="61"/>
      <c r="W103" s="61"/>
      <c r="X103" s="47"/>
    </row>
    <row r="104" spans="1:24" ht="12.75">
      <c r="A104" s="8" t="s">
        <v>66</v>
      </c>
      <c r="B104" s="102"/>
      <c r="C104" s="47"/>
      <c r="D104" s="47"/>
      <c r="E104" s="83"/>
      <c r="F104" s="83"/>
      <c r="G104" s="47"/>
      <c r="H104" s="84"/>
      <c r="I104" s="84"/>
      <c r="J104" s="47"/>
      <c r="K104" s="47"/>
      <c r="L104" s="61"/>
      <c r="M104" s="61"/>
      <c r="N104" s="47"/>
      <c r="O104" s="47"/>
      <c r="P104" s="61"/>
      <c r="Q104" s="47"/>
      <c r="R104" s="61"/>
      <c r="S104" s="61"/>
      <c r="T104" s="47"/>
      <c r="U104" s="47"/>
      <c r="V104" s="61"/>
      <c r="W104" s="61"/>
      <c r="X104" s="47"/>
    </row>
    <row r="105" spans="1:24" ht="12.75">
      <c r="A105" s="8" t="s">
        <v>45</v>
      </c>
      <c r="B105" s="56">
        <f>B102+B103+B104</f>
        <v>130086882</v>
      </c>
      <c r="C105" s="56">
        <f aca="true" t="shared" si="31" ref="C105:J105">C102+C103+C104</f>
        <v>1244647</v>
      </c>
      <c r="D105" s="56">
        <f t="shared" si="31"/>
        <v>1243854</v>
      </c>
      <c r="E105" s="83">
        <f>ROUND(D105/B105*100,1)</f>
        <v>1</v>
      </c>
      <c r="F105" s="83">
        <f>ROUND(D105/C105*100,1)</f>
        <v>99.9</v>
      </c>
      <c r="G105" s="56">
        <f t="shared" si="31"/>
        <v>1243631</v>
      </c>
      <c r="H105" s="84">
        <f>G105/B105*100</f>
        <v>0.9560003136980407</v>
      </c>
      <c r="I105" s="84">
        <f>G105/C105*100</f>
        <v>99.9183704295274</v>
      </c>
      <c r="J105" s="56">
        <f t="shared" si="31"/>
        <v>1303590</v>
      </c>
      <c r="K105" s="52">
        <f>K102+K103+K104</f>
        <v>1274544</v>
      </c>
      <c r="L105" s="83">
        <f t="shared" si="20"/>
        <v>0.9797636628726332</v>
      </c>
      <c r="M105" s="61"/>
      <c r="N105" s="47">
        <v>42313</v>
      </c>
      <c r="O105" s="47"/>
      <c r="P105" s="61">
        <f t="shared" si="17"/>
        <v>3.245882524413351</v>
      </c>
      <c r="Q105" s="47">
        <v>52245</v>
      </c>
      <c r="R105" s="61">
        <f t="shared" si="18"/>
        <v>0.040161620600607524</v>
      </c>
      <c r="S105" s="61">
        <f t="shared" si="19"/>
        <v>4.007778519319725</v>
      </c>
      <c r="T105" s="47">
        <v>85144</v>
      </c>
      <c r="U105" s="47">
        <f>U102+U103</f>
        <v>1299716</v>
      </c>
      <c r="V105" s="61">
        <f t="shared" si="21"/>
        <v>0.9991138076474152</v>
      </c>
      <c r="W105" s="61">
        <f>U105/T105*100</f>
        <v>1526.4915907169031</v>
      </c>
      <c r="X105" s="47">
        <f>X102+X103</f>
        <v>129035511</v>
      </c>
    </row>
    <row r="108" spans="1:10" ht="12.75">
      <c r="A108" s="1" t="s">
        <v>157</v>
      </c>
      <c r="B108" s="154" t="s">
        <v>140</v>
      </c>
      <c r="C108" s="154"/>
      <c r="D108" s="154"/>
      <c r="E108" s="154"/>
      <c r="F108" s="154"/>
      <c r="G108" s="154"/>
      <c r="H108" s="154"/>
      <c r="I108" s="154"/>
      <c r="J108" s="154"/>
    </row>
  </sheetData>
  <sheetProtection/>
  <mergeCells count="20">
    <mergeCell ref="B108:J108"/>
    <mergeCell ref="T4:T5"/>
    <mergeCell ref="U4:U5"/>
    <mergeCell ref="V4:W4"/>
    <mergeCell ref="B4:B5"/>
    <mergeCell ref="C4:C5"/>
    <mergeCell ref="D4:D5"/>
    <mergeCell ref="E4:F4"/>
    <mergeCell ref="H4:I4"/>
    <mergeCell ref="J4:J5"/>
    <mergeCell ref="A2:X2"/>
    <mergeCell ref="X4:X5"/>
    <mergeCell ref="N4:N5"/>
    <mergeCell ref="O4:P4"/>
    <mergeCell ref="Q4:Q5"/>
    <mergeCell ref="R4:S4"/>
    <mergeCell ref="A3:X3"/>
    <mergeCell ref="A4:A5"/>
    <mergeCell ref="K4:K5"/>
    <mergeCell ref="L4:M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Ирина</cp:lastModifiedBy>
  <cp:lastPrinted>2011-08-12T10:55:54Z</cp:lastPrinted>
  <dcterms:created xsi:type="dcterms:W3CDTF">1996-10-08T23:32:33Z</dcterms:created>
  <dcterms:modified xsi:type="dcterms:W3CDTF">2011-08-12T10:57:10Z</dcterms:modified>
  <cp:category/>
  <cp:version/>
  <cp:contentType/>
  <cp:contentStatus/>
</cp:coreProperties>
</file>